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dílené disky\04_PROJEKCE\Zakazky_2021\057 2021 ZŠ Horácké náměstí\VZT\"/>
    </mc:Choice>
  </mc:AlternateContent>
  <xr:revisionPtr revIDLastSave="0" documentId="13_ncr:1_{CDE13F42-A3D2-44A8-99A8-056C146D713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Výkaz výměr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'Výkaz výměr'!$1:$7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Stavba!$A$1:$J$61</definedName>
    <definedName name="_xlnm.Print_Area" localSheetId="2">'Výkaz výměr'!$A$1:$X$144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9" i="12" l="1"/>
  <c r="G130" i="12"/>
  <c r="G128" i="12"/>
  <c r="G50" i="12"/>
  <c r="G26" i="12"/>
  <c r="G25" i="12"/>
  <c r="G24" i="12"/>
  <c r="G23" i="12"/>
  <c r="G14" i="12" l="1"/>
  <c r="G127" i="12"/>
  <c r="G126" i="12"/>
  <c r="G125" i="12"/>
  <c r="G124" i="12"/>
  <c r="G123" i="12"/>
  <c r="G122" i="12"/>
  <c r="G121" i="12"/>
  <c r="G120" i="12"/>
  <c r="G114" i="12"/>
  <c r="G115" i="12"/>
  <c r="G116" i="12"/>
  <c r="G117" i="12"/>
  <c r="G118" i="12"/>
  <c r="G113" i="12"/>
  <c r="G110" i="12"/>
  <c r="G111" i="12"/>
  <c r="G109" i="12"/>
  <c r="G99" i="12"/>
  <c r="G107" i="12"/>
  <c r="G106" i="12"/>
  <c r="G105" i="12"/>
  <c r="G104" i="12"/>
  <c r="G103" i="12"/>
  <c r="G102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57" i="12"/>
  <c r="G53" i="12"/>
  <c r="G54" i="12"/>
  <c r="G55" i="12"/>
  <c r="G52" i="12"/>
  <c r="G41" i="12"/>
  <c r="G42" i="12"/>
  <c r="G43" i="12"/>
  <c r="G44" i="12"/>
  <c r="G45" i="12"/>
  <c r="G46" i="12"/>
  <c r="G47" i="12"/>
  <c r="G48" i="12"/>
  <c r="G49" i="12"/>
  <c r="G40" i="12"/>
  <c r="G35" i="12"/>
  <c r="G36" i="12"/>
  <c r="G37" i="12"/>
  <c r="G38" i="12"/>
  <c r="G34" i="12"/>
  <c r="G29" i="12"/>
  <c r="G30" i="12"/>
  <c r="G31" i="12"/>
  <c r="G32" i="12"/>
  <c r="G28" i="12"/>
  <c r="G17" i="12"/>
  <c r="G18" i="12"/>
  <c r="G19" i="12"/>
  <c r="G20" i="12"/>
  <c r="G21" i="12"/>
  <c r="G22" i="12"/>
  <c r="G16" i="12"/>
  <c r="G13" i="12"/>
  <c r="G12" i="12" s="1"/>
  <c r="I50" i="1" s="1"/>
  <c r="G10" i="12"/>
  <c r="G11" i="12"/>
  <c r="G9" i="12"/>
  <c r="G101" i="12"/>
  <c r="G100" i="12"/>
  <c r="G119" i="12" l="1"/>
  <c r="G39" i="12"/>
  <c r="I54" i="1" s="1"/>
  <c r="G112" i="12"/>
  <c r="I59" i="1" s="1"/>
  <c r="G56" i="12"/>
  <c r="G51" i="12"/>
  <c r="I55" i="1" s="1"/>
  <c r="G15" i="12"/>
  <c r="I51" i="1" s="1"/>
  <c r="G33" i="12"/>
  <c r="G27" i="12"/>
  <c r="I52" i="1" s="1"/>
  <c r="G98" i="12"/>
  <c r="I57" i="1" s="1"/>
  <c r="G108" i="12"/>
  <c r="I58" i="1" s="1"/>
  <c r="G8" i="12"/>
  <c r="I49" i="1" s="1"/>
  <c r="I17" i="1"/>
  <c r="I18" i="1"/>
  <c r="I60" i="1" l="1"/>
  <c r="I19" i="1"/>
  <c r="I56" i="1"/>
  <c r="I16" i="1"/>
  <c r="I53" i="1"/>
  <c r="G131" i="12"/>
  <c r="M9" i="12"/>
  <c r="I9" i="12"/>
  <c r="K9" i="12"/>
  <c r="O9" i="12"/>
  <c r="Q9" i="12"/>
  <c r="V9" i="12"/>
  <c r="I8" i="12" l="1"/>
  <c r="K8" i="12"/>
  <c r="O8" i="12"/>
  <c r="Q8" i="12"/>
  <c r="V8" i="12"/>
  <c r="M40" i="12"/>
  <c r="I40" i="12"/>
  <c r="K40" i="12"/>
  <c r="O40" i="12"/>
  <c r="Q40" i="12"/>
  <c r="V40" i="12"/>
  <c r="AE134" i="12"/>
  <c r="F41" i="1" s="1"/>
  <c r="I20" i="1" l="1"/>
  <c r="I56" i="12"/>
  <c r="I39" i="12"/>
  <c r="V56" i="12"/>
  <c r="Q41" i="12"/>
  <c r="Q39" i="12"/>
  <c r="I109" i="12"/>
  <c r="O109" i="12"/>
  <c r="K56" i="12"/>
  <c r="Q109" i="12"/>
  <c r="K41" i="12"/>
  <c r="AF134" i="12"/>
  <c r="G41" i="1" s="1"/>
  <c r="H41" i="1" s="1"/>
  <c r="I41" i="1" s="1"/>
  <c r="V109" i="12"/>
  <c r="V41" i="12"/>
  <c r="I41" i="12"/>
  <c r="V39" i="12"/>
  <c r="K39" i="12"/>
  <c r="M109" i="12"/>
  <c r="M39" i="12"/>
  <c r="K109" i="12"/>
  <c r="Q56" i="12"/>
  <c r="O56" i="12"/>
  <c r="O41" i="12"/>
  <c r="O39" i="12"/>
  <c r="M8" i="12"/>
  <c r="F40" i="1"/>
  <c r="F39" i="1"/>
  <c r="M56" i="12"/>
  <c r="M41" i="12"/>
  <c r="J28" i="1"/>
  <c r="J26" i="1"/>
  <c r="G38" i="1"/>
  <c r="F38" i="1"/>
  <c r="J23" i="1"/>
  <c r="J24" i="1"/>
  <c r="J25" i="1"/>
  <c r="J27" i="1"/>
  <c r="E24" i="1"/>
  <c r="E26" i="1"/>
  <c r="G40" i="1" l="1"/>
  <c r="H40" i="1" s="1"/>
  <c r="I40" i="1" s="1"/>
  <c r="G39" i="1"/>
  <c r="G42" i="1" s="1"/>
  <c r="F42" i="1"/>
  <c r="I61" i="1" l="1"/>
  <c r="I21" i="1"/>
  <c r="G25" i="1" s="1"/>
  <c r="A25" i="1" s="1"/>
  <c r="A26" i="1" s="1"/>
  <c r="G26" i="1" s="1"/>
  <c r="H39" i="1"/>
  <c r="H42" i="1" s="1"/>
  <c r="G23" i="1"/>
  <c r="A23" i="1" s="1"/>
  <c r="A24" i="1" s="1"/>
  <c r="G24" i="1" s="1"/>
  <c r="G28" i="1"/>
  <c r="J50" i="1" l="1"/>
  <c r="J52" i="1"/>
  <c r="J57" i="1"/>
  <c r="J53" i="1"/>
  <c r="J54" i="1"/>
  <c r="J51" i="1"/>
  <c r="J55" i="1"/>
  <c r="J60" i="1"/>
  <c r="J49" i="1"/>
  <c r="J58" i="1"/>
  <c r="J59" i="1"/>
  <c r="J56" i="1"/>
  <c r="A27" i="1"/>
  <c r="A29" i="1" s="1"/>
  <c r="G29" i="1" s="1"/>
  <c r="G27" i="1" s="1"/>
  <c r="I39" i="1"/>
  <c r="I42" i="1" s="1"/>
  <c r="J40" i="1" s="1"/>
  <c r="J61" i="1" l="1"/>
  <c r="J41" i="1"/>
  <c r="J39" i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Lenovo-PC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<sst xmlns="http://schemas.openxmlformats.org/spreadsheetml/2006/main" count="537" uniqueCount="344">
  <si>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</si>
  <si>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</si>
  <si>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</si>
  <si>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</si>
  <si>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</si>
  <si>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</si>
  <si>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</si>
  <si>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</si>
  <si>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</si>
  <si>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</si>
  <si>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</si>
  <si>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</si>
  <si>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</si>
  <si>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</si>
  <si>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</si>
  <si>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</si>
  <si>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</si>
  <si>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</si>
  <si>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</si>
  <si>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</si>
  <si>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</si>
  <si>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</si>
  <si>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</si>
  <si>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</si>
  <si>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</si>
  <si>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</si>
  <si>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</si>
  <si>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</si>
  <si>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</si>
  <si>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</si>
  <si>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</si>
  <si>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</si>
  <si>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</si>
  <si>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</si>
  <si>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</si>
  <si>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</si>
  <si>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</si>
  <si>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</si>
  <si>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</si>
  <si>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</si>
  <si>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část 1</t>
  </si>
  <si>
    <t>Hrubé rozvody, stoupačky</t>
  </si>
  <si>
    <t>Z.č.5</t>
  </si>
  <si>
    <t>Vzduchotechnika společných prostor v 1.NP, vč. dochlazování</t>
  </si>
  <si>
    <t>Objekt:</t>
  </si>
  <si>
    <t>Stavba</t>
  </si>
  <si>
    <t>Celkem za stavbu</t>
  </si>
  <si>
    <t>CZK</t>
  </si>
  <si>
    <t>Rekapitulace dílů</t>
  </si>
  <si>
    <t>Typ dílu</t>
  </si>
  <si>
    <t>01</t>
  </si>
  <si>
    <t>VZT jednotky</t>
  </si>
  <si>
    <t>06</t>
  </si>
  <si>
    <t>Tlumiče hluku</t>
  </si>
  <si>
    <t>07</t>
  </si>
  <si>
    <t>Koncové elementy</t>
  </si>
  <si>
    <t>08</t>
  </si>
  <si>
    <t>Potrubí</t>
  </si>
  <si>
    <t>10</t>
  </si>
  <si>
    <t>Izolace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</si>
  <si>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</si>
  <si>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</si>
  <si>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</si>
  <si>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</si>
  <si>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</si>
  <si>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</si>
  <si>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</si>
  <si>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</si>
  <si>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</si>
  <si>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</si>
  <si>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</si>
  <si>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</si>
  <si>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</si>
  <si>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</si>
  <si>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</si>
  <si>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</si>
  <si>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</si>
  <si>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</si>
  <si>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</si>
  <si>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</si>
  <si>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</si>
  <si>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</si>
  <si>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</si>
  <si>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</si>
  <si>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</si>
  <si>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</si>
  <si>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</si>
  <si>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</si>
  <si>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</si>
  <si>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</si>
  <si>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</si>
  <si>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Kalkul</t>
  </si>
  <si>
    <t>Práce</t>
  </si>
  <si>
    <t>POL1_</t>
  </si>
  <si>
    <t>SUM</t>
  </si>
  <si>
    <t>Poznámky uchazeče k zadání</t>
  </si>
  <si>
    <t>POPUZIV</t>
  </si>
  <si>
    <t>END</t>
  </si>
  <si>
    <t>01RVZT001</t>
  </si>
  <si>
    <t>06RVZT001</t>
  </si>
  <si>
    <t>06RVZT002</t>
  </si>
  <si>
    <t>08RVZT004</t>
  </si>
  <si>
    <t>08RVZT005</t>
  </si>
  <si>
    <t>08RVZT006</t>
  </si>
  <si>
    <t>08RVZT009</t>
  </si>
  <si>
    <t>08RVZT010</t>
  </si>
  <si>
    <t>08RVZT012</t>
  </si>
  <si>
    <t>08RVZT013</t>
  </si>
  <si>
    <t>m</t>
  </si>
  <si>
    <t>m2</t>
  </si>
  <si>
    <t>10RVZT001</t>
  </si>
  <si>
    <t>ONRVZT002</t>
  </si>
  <si>
    <t>ONRVZT003</t>
  </si>
  <si>
    <t>Izolace ze syntetického kaučuku parotěsná, tl. 19 mm, role</t>
  </si>
  <si>
    <t>Z.č.1</t>
  </si>
  <si>
    <t>Vzduchotechnika</t>
  </si>
  <si>
    <t>08RVZT007</t>
  </si>
  <si>
    <t>01RVZT002</t>
  </si>
  <si>
    <t>ONRVZT004</t>
  </si>
  <si>
    <t>07RVZT001</t>
  </si>
  <si>
    <t>08RVZT015</t>
  </si>
  <si>
    <t>2021_057</t>
  </si>
  <si>
    <t>02</t>
  </si>
  <si>
    <t>Ventilátory</t>
  </si>
  <si>
    <t>03</t>
  </si>
  <si>
    <t>Potrubní elementy</t>
  </si>
  <si>
    <t>04</t>
  </si>
  <si>
    <t>Distribuční elementy</t>
  </si>
  <si>
    <t>02RVZT001</t>
  </si>
  <si>
    <t>Nástěnný axiální ventilátor d125 mm, plastový; Qo=50 m3/h; 40 Pa; provedení se zpětnou klapkou, s nastavitelným doběhem, 230V/50Hz; 16W</t>
  </si>
  <si>
    <t>Podstropní VZT jednotka s rekuperací 82%; Qo=Qp=1650 m3/h; 280 Pa; včetně filtrace M5; s teplovodním ohřevem 6,1 kW (včetně směšovacího uzlu); cca 350 kg; napájení 3x400 V/50Hz; el. Příkon 1,5 kW; rozměry cca 3260x1510x360 mm</t>
  </si>
  <si>
    <t>03RVZT001</t>
  </si>
  <si>
    <t>Ruční regulační klapka pozink plech 200x200 mm</t>
  </si>
  <si>
    <t>03RVZT002</t>
  </si>
  <si>
    <t>Ruční regulační klapka pozink plech 315x315 mm</t>
  </si>
  <si>
    <t>Ruční regulační klapka pozink plech 200x315 mm</t>
  </si>
  <si>
    <t>Ruční regulační klapka pozink plech 400x315 mm</t>
  </si>
  <si>
    <t>Ruční regulační klapka pozink plech 315x200 mm</t>
  </si>
  <si>
    <t>03RVZT003</t>
  </si>
  <si>
    <t>03RVZT004</t>
  </si>
  <si>
    <t>03RVZT005</t>
  </si>
  <si>
    <t>03RVZT006</t>
  </si>
  <si>
    <t>04RVZT001</t>
  </si>
  <si>
    <t>Kovová dvouřadá vyústka na potrubí s regulační klapkou 300x100 mm</t>
  </si>
  <si>
    <t>Kovová jednořadá vyústka na potrubí s regulační klapkou 300x100 mm</t>
  </si>
  <si>
    <t>04RVZT002</t>
  </si>
  <si>
    <t>04RVZT003</t>
  </si>
  <si>
    <t>Talířový ventil kovový odvodní; d125 mm, včetně montážního kroužku</t>
  </si>
  <si>
    <t>Talířový ventil kovový odvodní; d200 mm, včetně montážního kroužku</t>
  </si>
  <si>
    <t>Kulisový tlumič hluku čtyřhranný 1250x550 mm, délka 2000 mm; 8x kulisa 100x550x2000 mm vč. náběhových a odtokových hran; pozink plech</t>
  </si>
  <si>
    <t>08RVZT001</t>
  </si>
  <si>
    <t>Protidešťová žaluzie se sítí proti hmyzu d125 mm; pozink plech</t>
  </si>
  <si>
    <t>Spiro pozink plech d160 mm, včetně tvarovek, montážního, spojovacího a kotvícího materiálu</t>
  </si>
  <si>
    <t>Spiro pozink plech d125 mm, včetně tvarovek, montážního, spojovacího a kotvícího materiálu</t>
  </si>
  <si>
    <t>08RVZT002</t>
  </si>
  <si>
    <t>Potrubí VZT čtyřhranné přírubové sk.I., 200x200 mm, včetně tvarovek, montážního, spojovacího a kotvícího materiálu</t>
  </si>
  <si>
    <t>08RVZT003</t>
  </si>
  <si>
    <t>Potrubí VZT čtyřhranné přírubové sk.I., 315x200 mm, včetně tvarovek, montážního, spojovacího a kotvícího materiálu</t>
  </si>
  <si>
    <t>Potrubí VZT čtyřhranné přírubové sk.I., 400x200 mm, včetně tvarovek, montážního, spojovacího a kotvícího materiálu</t>
  </si>
  <si>
    <t>Kovová dvouřadá vyústka na potrubí s regulační klapkou 400x200 mm</t>
  </si>
  <si>
    <t>04RVZT004</t>
  </si>
  <si>
    <t>04RVZT005</t>
  </si>
  <si>
    <t>Potrubí VZT čtyřhranné přírubové sk.I., 400x250 mm, včetně tvarovek, montážního, spojovacího a kotvícího materiálu</t>
  </si>
  <si>
    <t>Potrubí VZT čtyřhranné přírubové sk.I., 400x400 mm, včetně tvarovek, montážního, spojovacího a kotvícího materiálu</t>
  </si>
  <si>
    <t>Potrubí VZT čtyřhranné přírubové sk.I., 400x500 mm, včetně tvarovek, montážního, spojovacího a kotvícího materiálu</t>
  </si>
  <si>
    <t>08RVZT008</t>
  </si>
  <si>
    <t>Potrubí VZT čtyřhranné přírubové sk.I., 250x500 mm, včetně tvarovek, montážního, spojovacího a kotvícího materiálu</t>
  </si>
  <si>
    <t>Potrubí VZT čtyřhranné přírubové sk.I., 400x315 mm, včetně tvarovek, montážního, spojovacího a kotvícího materiálu</t>
  </si>
  <si>
    <t>Potrubí VZT čtyřhranné přírubové sk.I., 315x315 mm, včetně tvarovek, montážního, spojovacího a kotvícího materiálu</t>
  </si>
  <si>
    <t>Potrubí VZT čtyřhranné přírubové sk.I., 710x500 mm, včetně tvarovek, montážního, spojovacího a kotvícího materiálu</t>
  </si>
  <si>
    <t>08RVZT011</t>
  </si>
  <si>
    <t>Potrubí VZT čtyřhranné přírubové sk.I., 900x500 mm, včetně tvarovek, montážního, spojovacího a kotvícího materiálu</t>
  </si>
  <si>
    <t>Potrubí VZT čtyřhranné přírubové sk.I., 900x250 mm, včetně tvarovek, montážního, spojovacího a kotvícího materiálu</t>
  </si>
  <si>
    <t>Potrubí VZT čtyřhranné přírubové sk.I., 1000x400 mm, včetně tvarovek, montážního, spojovacího a kotvícího materiálu</t>
  </si>
  <si>
    <t>Potrubí VZT čtyřhranné přírubové sk.I., 1000x500 mm, včetně tvarovek, montážního, spojovacího a kotvícího materiálu</t>
  </si>
  <si>
    <t>Potrubí VZT čtyřhranné přírubové sk.I., 1250x500 mm, včetně tvarovek, montážního, spojovacího a kotvícího materiálu</t>
  </si>
  <si>
    <t>08RVZT016</t>
  </si>
  <si>
    <t>08RVZT017</t>
  </si>
  <si>
    <t>08RVZT018</t>
  </si>
  <si>
    <t>ONRVZT001</t>
  </si>
  <si>
    <t>Akumulační zákryt nerez; 1200x1300x450 mm; hrdlo čtyřhranné 200x200 mm; bez požadavku na tukový filtr a osvětlení</t>
  </si>
  <si>
    <t>ONRVZT005</t>
  </si>
  <si>
    <t>ONRVZT006</t>
  </si>
  <si>
    <t>Textilní výustka; kruhová d500 mm; celková délka 11500 mm; mikroperforovaná rovnoměrná; celový průtok 5000 m3/h; použitelný přetlak 100 Pa; včetně montážního a kotvícího příslušenství</t>
  </si>
  <si>
    <t>08RVZT019</t>
  </si>
  <si>
    <t>08RVZT020</t>
  </si>
  <si>
    <t>Potrubí VZT čtyřhranné přírubové sk.I., 900x900 mm, včetně tvarovek, montážního, spojovacího a kotvícího materiálu</t>
  </si>
  <si>
    <t>Kulisový tlumič hluku čtyřhranný 900x900 mm, délka 750 mm; 5x kulisa 100x900x750 mm vč. náběhových a odtokových hran; pozink plech</t>
  </si>
  <si>
    <t>Protidešťová žaluzie se sítí proti hmyzu 900x900 mm; pozink plech</t>
  </si>
  <si>
    <t>06RVZT003</t>
  </si>
  <si>
    <t>06RVZT004</t>
  </si>
  <si>
    <t>06RVZT005</t>
  </si>
  <si>
    <t>Kulisový tlumič hluku čtyřhranný 1000x500 mm, délka 2000 mm; 6x kulisa 100x500x2000 mm vč. náběhových a odtokových hran; pozink plech</t>
  </si>
  <si>
    <t>Kulisový tlumič hluku čtyřhranný 900x400 mm, délka 2500 mm; 5x kulisa 100x400x2500 mm vč. náběhových a odtokových hran; pozink plech</t>
  </si>
  <si>
    <t>Kulisový tlumič hluku čtyřhranný 900x900 mm, délka 1000 mm; 6x kulisa 100x900x1000 mm vč. náběhových a odtokových hran; pozink plech</t>
  </si>
  <si>
    <t>07RVZT002</t>
  </si>
  <si>
    <t>Protidešťová žaluzie se sítí proti hmyzu 500x500 mm; pozink plech</t>
  </si>
  <si>
    <t>Potrubí VZT čtyřhranné přírubové sk.I., 630x160 mm, včetně tvarovek, montážního, spojovacího a kotvícího materiálu</t>
  </si>
  <si>
    <t>06RVZT006</t>
  </si>
  <si>
    <t>Kulisový tlumič hluku čtyřhranný 400x250 mm, délka 1000 mm; 2x kulisa 100x250x1000 mm vč. náběhových a odtokových hran; pozink plech</t>
  </si>
  <si>
    <t>Kulisový tlumič hluku čtyřhranný 900x200 mm, délka 250 mm; 5x kulisa 100x200x250 mm vč. náběhových a odtokových hran; pozink plech</t>
  </si>
  <si>
    <t>06RVZT007</t>
  </si>
  <si>
    <t>Potrubí VZT čtyřhranné přírubové sk.I., 900x200 mm, včetně tvarovek, montážního, spojovacího a kotvícího materiálu</t>
  </si>
  <si>
    <t>Potrubí VZT čtyřhranné přírubové sk.I., 710x160 mm, včetně tvarovek, montážního, spojovacího a kotvícího materiálu</t>
  </si>
  <si>
    <t>Potrubí VZT čtyřhranné přírubové sk.I., 400x160 mm, včetně tvarovek, montážního, spojovacího a kotvícího materiálu</t>
  </si>
  <si>
    <t>Potrubí VZT čtyřhranné přírubové sk.I., 710x250 mm, včetně tvarovek, montážního, spojovacího a kotvícího materiálu</t>
  </si>
  <si>
    <t>Potrubí VZT čtyřhranné přírubové sk.I., 710x200 mm, včetně tvarovek, montážního, spojovacího a kotvícího materiálu</t>
  </si>
  <si>
    <t>Potrubí VZT čtyřhranné přírubové sk.I., 1000x315 mm, včetně tvarovek, montážního, spojovacího a kotvícího materiálu</t>
  </si>
  <si>
    <t>Ruční regulační klapka pozink plech 710x200 mm</t>
  </si>
  <si>
    <t>Dveřní mřížka s průtočnou plochou A min=0,08 m2; 500x200 mm; včetně montážního rámečku - dodávka stavby</t>
  </si>
  <si>
    <t>Potrubí VZT čtyřhranné přírubové sk.I., 450x200 mm, včetně tvarovek, montážního, spojovacího a kotvícího materiálu</t>
  </si>
  <si>
    <t>Ruční regulační klapka pozink plech 450x200 mm</t>
  </si>
  <si>
    <t>Potrubí VZT čtyřhranné přírubové sk.I., 450x315 mm, včetně tvarovek, montážního, spojovacího a kotvícího materiálu</t>
  </si>
  <si>
    <t>Kulisový tlumič hluku čtyřhranný 450x315 mm, délka 1250 mm; 3x kulisa 100x315x1250 mm vč. náběhových a odtokových hran; pozink plech</t>
  </si>
  <si>
    <t>Potrubí VZT čtyřhranné přírubové sk.I., 630x200 mm, včetně tvarovek, montážního, spojovacího a kotvícího materiálu</t>
  </si>
  <si>
    <t>Potrubí VZT čtyřhranné přírubové sk.I., 630x315 mm, včetně tvarovek, montážního, spojovacího a kotvícího materiálu</t>
  </si>
  <si>
    <t>Potrubí VZT čtyřhranné přírubové sk.I., 1000x750 mm, včetně tvarovek, montážního, spojovacího a kotvícího materiálu</t>
  </si>
  <si>
    <t>Potrubí VZT čtyřhranné přírubové sk.I., 900x400 mm, včetně tvarovek, montážního, spojovacího a kotvícího materiálu</t>
  </si>
  <si>
    <t>Potrubí VZT čtyřhranné přírubové sk.I., 900x315 mm, včetně tvarovek, montážního, spojovacího a kotvícího materiálu</t>
  </si>
  <si>
    <t>Potrubí VZT čtyřhranné přírubové sk.I., 500x975 mm, včetně tvarovek, montážního, spojovacího a kotvícího materiálu</t>
  </si>
  <si>
    <t>Potrubí VZT čtyřhranné přírubové sk.I., 1400x500 mm, včetně tvarovek, montážního, spojovacího a kotvícího materiálu</t>
  </si>
  <si>
    <t>Potrubí VZT čtyřhranné přírubové sk.I., 950x500 mm, včetně tvarovek, montážního, spojovacího a kotvícího materiálu</t>
  </si>
  <si>
    <t>Potrubí VZT čtyřhranné přírubové sk.I., 630x500 mm, včetně tvarovek, montážního, spojovacího a kotvícího materiálu</t>
  </si>
  <si>
    <t>Stacionární VZT jednotka s rekuperací min 79%; Qo=Qp=5200 m3/h; 350 Pa; včetně filtrace M5; s teplovodním ohřevem 18,6 kW (včetně směšovacího uzlu); cca 965 kg; napájení 3x400 V/50Hz; el. Příkon 3 kW; rozměry cca 4130x1050x2060 mm (včetně rámu)</t>
  </si>
  <si>
    <t>01RVZT003</t>
  </si>
  <si>
    <t>09</t>
  </si>
  <si>
    <t>Chlazení</t>
  </si>
  <si>
    <t>09RVZT001</t>
  </si>
  <si>
    <t>Venkovní kondenzační jednotka s chladivem R410 A a integrovaným expanzním ventilem; chladicí výkon 20 kW; napájení 400 V/50 Hz, el. Příkon 6.45 kW; doporučené jištění C/20A; EER/COP 3,1/3,45; 940x1630x460 mm (ŠxVxH); 154 kg</t>
  </si>
  <si>
    <t>Chladivové měděné izolované potrubí 9,52 mm s parotěsnou izolací s UV odolností, včetně kotvicího materiálu</t>
  </si>
  <si>
    <t>Kulisový tlumič hluku čtyřhranný 1400x1000 mm, délka 2250 mm; 7x kulisa 100x1000x2250 vč. náběhových a odtokových hran; pozink plech</t>
  </si>
  <si>
    <t>07RVZT003</t>
  </si>
  <si>
    <t>Výfukový kus se sítí proti hmyzu; čtyřhranný 1400x1000 mm; pozink plech</t>
  </si>
  <si>
    <t>Potrubí VZT čtyřhranné přírubové sk.I.,1400x1000 mm, včetně tvarovek, montážního, spojovacího a kotvícího materiálu</t>
  </si>
  <si>
    <t>Potrubí VZT čtyřhranné přírubové sk.I., 975x500 mm, včetně tvarovek, montážního, spojovacího a kotvícího materiálu</t>
  </si>
  <si>
    <t>Izolace VZT potrubí z kamenné vlny, tl. 40 mm, včetně montážního, spojovacího a kotvícího materiálu</t>
  </si>
  <si>
    <t>10RVZT002</t>
  </si>
  <si>
    <t>Oplechování VZT potrubí exteriéru pozink. plechem tl. min. 0,6 mm</t>
  </si>
  <si>
    <t>05</t>
  </si>
  <si>
    <t>Ostatní</t>
  </si>
  <si>
    <t>03RVZT007</t>
  </si>
  <si>
    <t>03RVZT008</t>
  </si>
  <si>
    <t>05RVZT001</t>
  </si>
  <si>
    <t>05RVZT002</t>
  </si>
  <si>
    <t>05RVZT003</t>
  </si>
  <si>
    <t>05RVZT004</t>
  </si>
  <si>
    <t>05RVZT005</t>
  </si>
  <si>
    <t>06RVZT008</t>
  </si>
  <si>
    <t>06RVZT009</t>
  </si>
  <si>
    <t>06RVZT010</t>
  </si>
  <si>
    <t>07RVZT004</t>
  </si>
  <si>
    <t>08RVZT014</t>
  </si>
  <si>
    <t>08RVZT021</t>
  </si>
  <si>
    <t>08RVZT022</t>
  </si>
  <si>
    <t>08RVZT023</t>
  </si>
  <si>
    <t>08RVZT024</t>
  </si>
  <si>
    <t>08RVZT025</t>
  </si>
  <si>
    <t>08RVZT026</t>
  </si>
  <si>
    <t>08RVZT027</t>
  </si>
  <si>
    <t>08RVZT028</t>
  </si>
  <si>
    <t>08RVZT029</t>
  </si>
  <si>
    <t>08RVZT030</t>
  </si>
  <si>
    <t>08RVZT031</t>
  </si>
  <si>
    <t>08RVZT032</t>
  </si>
  <si>
    <t>08RVZT033</t>
  </si>
  <si>
    <t>08RVZT034</t>
  </si>
  <si>
    <t>08RVZT035</t>
  </si>
  <si>
    <t>08RVZT036</t>
  </si>
  <si>
    <t>08RVZT037</t>
  </si>
  <si>
    <t>08RVZT038</t>
  </si>
  <si>
    <t>08RVZT039</t>
  </si>
  <si>
    <t>08RVZT040</t>
  </si>
  <si>
    <t>08RVZT041</t>
  </si>
  <si>
    <t>09RVZT002</t>
  </si>
  <si>
    <t>09RVZT003</t>
  </si>
  <si>
    <t>10RVZT003</t>
  </si>
  <si>
    <t>Chladivové měděné izolované potrubí 19,05 mm s parotěsnou izolací s UV odolností, včetně kotvicího materiálu</t>
  </si>
  <si>
    <t>09RVZT004</t>
  </si>
  <si>
    <t>Silentblok vnější; max. zatížení do 40 kg</t>
  </si>
  <si>
    <t>09RVZT005</t>
  </si>
  <si>
    <t>Konzole pro osazení venkovní jednotky chlazení; včetně upevňovacích prvků - dodávka stavby</t>
  </si>
  <si>
    <t>09RVZT006</t>
  </si>
  <si>
    <t>09RVZT007</t>
  </si>
  <si>
    <t>09RVZT008</t>
  </si>
  <si>
    <t>09RVZT009</t>
  </si>
  <si>
    <t>Chladivo R410a pro doplnění do systému</t>
  </si>
  <si>
    <t>kg</t>
  </si>
  <si>
    <t>Evidenční kniha chladiv</t>
  </si>
  <si>
    <t>První revize chladiva</t>
  </si>
  <si>
    <t>Uvedení zařízení chlazení do provozu, zprovoznění technikem</t>
  </si>
  <si>
    <t>Autorský dozor, včetně dopravy</t>
  </si>
  <si>
    <t>hod</t>
  </si>
  <si>
    <t>Koordinace s ostatními profesemi na stavbě</t>
  </si>
  <si>
    <t>Kompletační činnost</t>
  </si>
  <si>
    <t>Vypracovnání provozního řádu a BOZP</t>
  </si>
  <si>
    <t>Projektová dokumentace dodavatelská</t>
  </si>
  <si>
    <t>Přesun hmot pro vzduchotechniku</t>
  </si>
  <si>
    <t>t</t>
  </si>
  <si>
    <t>Mimostaveništní doprava</t>
  </si>
  <si>
    <t>Montáž vzduchotechniky a chlazení</t>
  </si>
  <si>
    <t>Drobrná stavební přípomoc</t>
  </si>
  <si>
    <t>Orientační štítky</t>
  </si>
  <si>
    <t>Pronájem montážních kostek</t>
  </si>
  <si>
    <t>den</t>
  </si>
  <si>
    <t>Zaregulování VZT</t>
  </si>
  <si>
    <t>Komplexní vyzkoušení a zprovoznění, koordinace s MaR</t>
  </si>
  <si>
    <t>VNRVZT006</t>
  </si>
  <si>
    <t>VNRVZT001</t>
  </si>
  <si>
    <t>VNRVZT002</t>
  </si>
  <si>
    <t>VNRVZT003</t>
  </si>
  <si>
    <t>VNRVZT004</t>
  </si>
  <si>
    <t>VNRVZT005</t>
  </si>
  <si>
    <t>VNRVZT007</t>
  </si>
  <si>
    <t>VNRVZT008</t>
  </si>
  <si>
    <t>02RVZT002</t>
  </si>
  <si>
    <t xml:space="preserve">Pružná spojka d125 mm pro připojení ventilátoru k potrubí </t>
  </si>
  <si>
    <t>Kulisový tlumič hluku čtyřhranný 710x250 mm, délka 1000 mm; 4x kulisa 100x250x1000 mm vč. náběhových a odtokových hran; pozink plech</t>
  </si>
  <si>
    <t>03RVZT009</t>
  </si>
  <si>
    <t>03RVZT010</t>
  </si>
  <si>
    <t>03RVZT011</t>
  </si>
  <si>
    <t>Jímka kondenzátu čtyřhranná 900x400 mm</t>
  </si>
  <si>
    <t>Jímka kondenzátu čtyřhranná 900x500 mm</t>
  </si>
  <si>
    <t>Jímka kondenzátu čtyřhranná 975x500 mm</t>
  </si>
  <si>
    <t>Jímka kondenzátu čtyřhranná 900x250 mm</t>
  </si>
  <si>
    <t xml:space="preserve">Nástěnná digestoř; nerez; tukové filtry tahokov; včetně osvětlení; rozměr min. 4400x2000x450 mm; 6x tukový filtr + vymezovací plechy; 3x hrdlo čtyřhranné 315x315 mm </t>
  </si>
  <si>
    <t xml:space="preserve">Nástěnná digestoř; nerez; tukové filtry tahokov; včetně osvětlení; rozměr min. 3600x1400x450 mm; 4x tukový filtr + vymezovací plechy; 2x hrdlo čtyřhranné 315x315 mm </t>
  </si>
  <si>
    <t xml:space="preserve">ZŠ Horácké náměstí </t>
  </si>
  <si>
    <t>ZŠ Horácké náměstí</t>
  </si>
  <si>
    <t xml:space="preserve">Akumulační zákryt nerez; 800x800x450 mm; hrdlo čtyřhranné 200x200 mm; bez požadavku na tukový filtr a osvětlení </t>
  </si>
  <si>
    <t>06RVZT011</t>
  </si>
  <si>
    <t>Kulisový tlumič hluku čtyřhranný 1000x750 mm, délka 1250 mm; 6x kulisa 100x750x1250 vč. náběhových a odtokových hran; pozink plech</t>
  </si>
  <si>
    <t>VZT jednotka s rekuperací min. 68% v interiérovém provedení, s teplovodním ohřevem 40,0 kW (včetně směšovacího uzlu), Qp=Qo=7680 m3/h; 400 Pa, včetně filtrace M5 s tukovým filtrem G3 na odvodu, pružných manžet a uzavíracích klapek; cca 1070 kg; napájení 3x400 V/50Hz, el. příkon 8 kW; rozměry cca 4560x1050x2060 mm; včetně rámu</t>
  </si>
  <si>
    <t xml:space="preserve">Vzduchotechnika </t>
  </si>
  <si>
    <t>VNRVZT009</t>
  </si>
  <si>
    <t>VNRVZT010</t>
  </si>
  <si>
    <t>Úprava rozvodů topné vody k novým směšovacím uzlům, včetně materiálu a montáže</t>
  </si>
  <si>
    <t>Přesun stávajícího ventilátoru ve strojovně chlazení (záměna přívodní a odvodní větve)</t>
  </si>
  <si>
    <t>Projektová dokumentace skutečného stavu</t>
  </si>
  <si>
    <t>VNRVZT011</t>
  </si>
  <si>
    <t>Demontáž stávající VZT v nutném rozsahu (projekční předpoklad)</t>
  </si>
  <si>
    <t>Výkaz výměr</t>
  </si>
  <si>
    <t>D.1.4.1.02-a01</t>
  </si>
  <si>
    <t>VV:</t>
  </si>
  <si>
    <t>Výkaz výměr: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</si>
</sst>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9.5"/>
      <name val="Arial CE"/>
      <charset val="238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30" xfId="0" applyNumberFormat="1" applyFont="1" applyFill="1" applyBorder="1" applyAlignment="1">
      <alignment vertical="center"/>
    </xf>
    <xf numFmtId="3" fontId="7" fillId="4" borderId="31" xfId="0" applyNumberFormat="1" applyFont="1" applyFill="1" applyBorder="1" applyAlignment="1">
      <alignment vertical="center" wrapText="1"/>
    </xf>
    <xf numFmtId="3" fontId="10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wrapText="1" shrinkToFit="1"/>
    </xf>
    <xf numFmtId="3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0" fontId="8" fillId="2" borderId="26" xfId="0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 shrinkToFit="1"/>
    </xf>
    <xf numFmtId="164" fontId="8" fillId="2" borderId="0" xfId="0" applyNumberFormat="1" applyFont="1" applyFill="1" applyBorder="1" applyAlignment="1">
      <alignment vertical="top" shrinkToFit="1"/>
    </xf>
    <xf numFmtId="4" fontId="8" fillId="2" borderId="27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9" fontId="16" fillId="0" borderId="39" xfId="0" applyNumberFormat="1" applyFont="1" applyBorder="1" applyAlignment="1">
      <alignment horizontal="left" vertical="top" wrapText="1"/>
    </xf>
    <xf numFmtId="4" fontId="16" fillId="0" borderId="0" xfId="0" applyNumberFormat="1" applyFont="1"/>
    <xf numFmtId="14" fontId="8" fillId="0" borderId="6" xfId="0" applyNumberFormat="1" applyFont="1" applyBorder="1" applyAlignment="1">
      <alignment vertical="top"/>
    </xf>
    <xf numFmtId="0" fontId="16" fillId="0" borderId="39" xfId="0" applyNumberFormat="1" applyFont="1" applyFill="1" applyBorder="1" applyAlignment="1">
      <alignment horizontal="left" vertical="top" wrapText="1"/>
    </xf>
    <xf numFmtId="49" fontId="17" fillId="2" borderId="6" xfId="0" applyNumberFormat="1" applyFont="1" applyFill="1" applyBorder="1" applyAlignment="1">
      <alignment horizontal="left" vertical="center" wrapText="1"/>
    </xf>
    <xf numFmtId="0" fontId="16" fillId="0" borderId="39" xfId="0" applyFont="1" applyBorder="1" applyAlignment="1">
      <alignment horizontal="left" vertical="top" wrapText="1"/>
    </xf>
    <xf numFmtId="0" fontId="16" fillId="0" borderId="39" xfId="0" applyFont="1" applyFill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49" fontId="16" fillId="0" borderId="39" xfId="0" applyNumberFormat="1" applyFont="1" applyFill="1" applyBorder="1" applyAlignment="1">
      <alignment vertical="top"/>
    </xf>
    <xf numFmtId="0" fontId="16" fillId="0" borderId="39" xfId="0" applyFont="1" applyFill="1" applyBorder="1" applyAlignment="1">
      <alignment horizontal="center" vertical="top" shrinkToFit="1"/>
    </xf>
    <xf numFmtId="164" fontId="16" fillId="0" borderId="39" xfId="0" applyNumberFormat="1" applyFont="1" applyFill="1" applyBorder="1" applyAlignment="1">
      <alignment vertical="top" shrinkToFit="1"/>
    </xf>
    <xf numFmtId="0" fontId="16" fillId="0" borderId="39" xfId="0" applyFont="1" applyFill="1" applyBorder="1" applyAlignment="1">
      <alignment horizontal="left" vertical="top" wrapText="1"/>
    </xf>
    <xf numFmtId="49" fontId="16" fillId="0" borderId="39" xfId="0" applyNumberFormat="1" applyFont="1" applyFill="1" applyBorder="1" applyAlignment="1">
      <alignment horizontal="left" vertical="top" wrapText="1"/>
    </xf>
    <xf numFmtId="0" fontId="8" fillId="2" borderId="36" xfId="0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vertical="top"/>
    </xf>
    <xf numFmtId="49" fontId="8" fillId="2" borderId="37" xfId="0" applyNumberFormat="1" applyFont="1" applyFill="1" applyBorder="1" applyAlignment="1">
      <alignment horizontal="left" vertical="top" wrapText="1"/>
    </xf>
    <xf numFmtId="0" fontId="8" fillId="2" borderId="37" xfId="0" applyFont="1" applyFill="1" applyBorder="1" applyAlignment="1">
      <alignment horizontal="center"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0" fillId="0" borderId="26" xfId="0" applyNumberFormat="1" applyBorder="1"/>
    <xf numFmtId="4" fontId="16" fillId="0" borderId="26" xfId="0" applyNumberFormat="1" applyFont="1" applyBorder="1"/>
    <xf numFmtId="0" fontId="18" fillId="0" borderId="39" xfId="0" applyFont="1" applyBorder="1" applyAlignment="1">
      <alignment vertical="top" wrapText="1"/>
    </xf>
    <xf numFmtId="0" fontId="18" fillId="0" borderId="39" xfId="0" applyFont="1" applyBorder="1" applyAlignment="1">
      <alignment horizontal="center" vertical="center" wrapText="1"/>
    </xf>
    <xf numFmtId="4" fontId="16" fillId="0" borderId="0" xfId="0" applyNumberFormat="1" applyFont="1" applyBorder="1"/>
    <xf numFmtId="164" fontId="8" fillId="2" borderId="37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37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8" fillId="2" borderId="37" xfId="0" applyFont="1" applyFill="1" applyBorder="1" applyAlignment="1">
      <alignment horizontal="center" vertical="top"/>
    </xf>
    <xf numFmtId="0" fontId="8" fillId="2" borderId="37" xfId="0" applyFont="1" applyFill="1" applyBorder="1" applyAlignment="1">
      <alignment vertical="top"/>
    </xf>
    <xf numFmtId="4" fontId="8" fillId="2" borderId="38" xfId="0" applyNumberFormat="1" applyFont="1" applyFill="1" applyBorder="1" applyAlignment="1">
      <alignment vertical="top"/>
    </xf>
    <xf numFmtId="0" fontId="16" fillId="0" borderId="29" xfId="0" applyFont="1" applyFill="1" applyBorder="1" applyAlignment="1">
      <alignment vertical="top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37" xfId="0" applyNumberFormat="1" applyFont="1" applyBorder="1" applyAlignment="1">
      <alignment horizontal="left" vertical="center" wrapText="1"/>
    </xf>
    <xf numFmtId="49" fontId="7" fillId="0" borderId="38" xfId="0" applyNumberFormat="1" applyFont="1" applyBorder="1" applyAlignment="1">
      <alignment horizontal="left"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/>
    </xf>
    <xf numFmtId="3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0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B5" sqref="B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49" t="s">
        <v>340</v>
      </c>
      <c r="C1" s="250"/>
      <c r="D1" s="250"/>
      <c r="E1" s="250"/>
      <c r="F1" s="250"/>
      <c r="G1" s="250"/>
      <c r="H1" s="250"/>
      <c r="I1" s="250"/>
      <c r="J1" s="251"/>
    </row>
    <row r="2" spans="1:15" ht="36" customHeight="1" x14ac:dyDescent="0.2">
      <c r="A2" s="2"/>
      <c r="B2" s="77" t="s">
        <v>23</v>
      </c>
      <c r="C2" s="78"/>
      <c r="D2" s="79" t="s">
        <v>121</v>
      </c>
      <c r="E2" s="255" t="s">
        <v>327</v>
      </c>
      <c r="F2" s="256"/>
      <c r="G2" s="256"/>
      <c r="H2" s="256"/>
      <c r="I2" s="256"/>
      <c r="J2" s="257"/>
      <c r="O2" s="1"/>
    </row>
    <row r="3" spans="1:15" ht="27" customHeight="1" x14ac:dyDescent="0.2">
      <c r="A3" s="2"/>
      <c r="B3" s="80" t="s">
        <v>44</v>
      </c>
      <c r="C3" s="78"/>
      <c r="D3" s="81" t="s">
        <v>114</v>
      </c>
      <c r="E3" s="258"/>
      <c r="F3" s="259"/>
      <c r="G3" s="259"/>
      <c r="H3" s="259"/>
      <c r="I3" s="259"/>
      <c r="J3" s="260"/>
    </row>
    <row r="4" spans="1:15" ht="23.25" customHeight="1" x14ac:dyDescent="0.2">
      <c r="A4" s="76">
        <v>2405</v>
      </c>
      <c r="B4" s="82" t="s">
        <v>343</v>
      </c>
      <c r="C4" s="83"/>
      <c r="D4" s="84" t="s">
        <v>341</v>
      </c>
      <c r="E4" s="238" t="s">
        <v>332</v>
      </c>
      <c r="F4" s="239"/>
      <c r="G4" s="239"/>
      <c r="H4" s="239"/>
      <c r="I4" s="239"/>
      <c r="J4" s="240"/>
    </row>
    <row r="5" spans="1:15" ht="24" customHeight="1" x14ac:dyDescent="0.2">
      <c r="A5" s="2"/>
      <c r="B5" s="31" t="s">
        <v>22</v>
      </c>
      <c r="D5" s="243"/>
      <c r="E5" s="244"/>
      <c r="F5" s="244"/>
      <c r="G5" s="244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45"/>
      <c r="E6" s="246"/>
      <c r="F6" s="246"/>
      <c r="G6" s="246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47"/>
      <c r="F7" s="248"/>
      <c r="G7" s="24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62"/>
      <c r="E11" s="262"/>
      <c r="F11" s="262"/>
      <c r="G11" s="262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37"/>
      <c r="E12" s="237"/>
      <c r="F12" s="237"/>
      <c r="G12" s="237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41"/>
      <c r="F13" s="242"/>
      <c r="G13" s="24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61"/>
      <c r="F15" s="261"/>
      <c r="G15" s="263"/>
      <c r="H15" s="263"/>
      <c r="I15" s="263" t="s">
        <v>30</v>
      </c>
      <c r="J15" s="264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225"/>
      <c r="F16" s="226"/>
      <c r="G16" s="225"/>
      <c r="H16" s="226"/>
      <c r="I16" s="225">
        <f>'Výkaz výměr'!G8+'Výkaz výměr'!G12+'Výkaz výměr'!G15+'Výkaz výměr'!G27+'Výkaz výměr'!G33+'Výkaz výměr'!G39+'Výkaz výměr'!G51+'Výkaz výměr'!G56+'Výkaz výměr'!G98+'Výkaz výměr'!G108</f>
        <v>0</v>
      </c>
      <c r="J16" s="227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225"/>
      <c r="F17" s="226"/>
      <c r="G17" s="225"/>
      <c r="H17" s="226"/>
      <c r="I17" s="225">
        <f>SUMIF(F49:F60,A17,I49:I60)</f>
        <v>0</v>
      </c>
      <c r="J17" s="227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225"/>
      <c r="F18" s="226"/>
      <c r="G18" s="225"/>
      <c r="H18" s="226"/>
      <c r="I18" s="225">
        <f>SUMIF(F49:F60,A18,I49:I60)</f>
        <v>0</v>
      </c>
      <c r="J18" s="227"/>
    </row>
    <row r="19" spans="1:10" ht="23.25" customHeight="1" x14ac:dyDescent="0.2">
      <c r="A19" s="139" t="s">
        <v>60</v>
      </c>
      <c r="B19" s="38" t="s">
        <v>28</v>
      </c>
      <c r="C19" s="62"/>
      <c r="D19" s="63"/>
      <c r="E19" s="225"/>
      <c r="F19" s="226"/>
      <c r="G19" s="225"/>
      <c r="H19" s="226"/>
      <c r="I19" s="225">
        <f>'Výkaz výměr'!G119</f>
        <v>0</v>
      </c>
      <c r="J19" s="227"/>
    </row>
    <row r="20" spans="1:10" ht="23.25" customHeight="1" x14ac:dyDescent="0.2">
      <c r="A20" s="139" t="s">
        <v>61</v>
      </c>
      <c r="B20" s="38" t="s">
        <v>29</v>
      </c>
      <c r="C20" s="62"/>
      <c r="D20" s="63"/>
      <c r="E20" s="225"/>
      <c r="F20" s="226"/>
      <c r="G20" s="225"/>
      <c r="H20" s="226"/>
      <c r="I20" s="225">
        <f>SUMIF(F49:F60,A20,I49:I60)</f>
        <v>0</v>
      </c>
      <c r="J20" s="227"/>
    </row>
    <row r="21" spans="1:10" ht="23.25" customHeight="1" x14ac:dyDescent="0.2">
      <c r="A21" s="2"/>
      <c r="B21" s="48" t="s">
        <v>30</v>
      </c>
      <c r="C21" s="64"/>
      <c r="D21" s="65"/>
      <c r="E21" s="228"/>
      <c r="F21" s="236"/>
      <c r="G21" s="228"/>
      <c r="H21" s="236"/>
      <c r="I21" s="228">
        <f>SUM(I16:J20)</f>
        <v>0</v>
      </c>
      <c r="J21" s="229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3">
        <f ca="1">ZakladDPHSniVypocet</f>
        <v>0</v>
      </c>
      <c r="H23" s="224"/>
      <c r="I23" s="224"/>
      <c r="J23" s="40" t="str">
        <f t="shared" ref="J23:J28" si="0">Mena</f>
        <v>CZK</v>
      </c>
    </row>
    <row r="24" spans="1:10" ht="23.25" customHeight="1" x14ac:dyDescent="0.2">
      <c r="A24" s="2">
        <f ca="1"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1">
        <f ca="1">IF(A24&gt;50, ROUNDUP(A23, 0), ROUNDDOWN(A23, 0))</f>
        <v>0</v>
      </c>
      <c r="H24" s="222"/>
      <c r="I24" s="22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3">
        <f>I21</f>
        <v>0</v>
      </c>
      <c r="H25" s="224"/>
      <c r="I25" s="22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52">
        <f>IF(A26&gt;50, ROUNDUP(A25, 0), ROUNDDOWN(A25, 0))</f>
        <v>0</v>
      </c>
      <c r="H26" s="253"/>
      <c r="I26" s="253"/>
      <c r="J26" s="37" t="str">
        <f t="shared" si="0"/>
        <v>CZK</v>
      </c>
    </row>
    <row r="27" spans="1:10" ht="23.25" customHeight="1" thickBot="1" x14ac:dyDescent="0.25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254">
        <f ca="1">CenaCelkem-(ZakladDPHSni+DPHSni+ZakladDPHZakl+DPHZakl)</f>
        <v>0</v>
      </c>
      <c r="H27" s="254"/>
      <c r="I27" s="25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30">
        <f ca="1">ZakladDPHSniVypocet+ZakladDPHZaklVypocet</f>
        <v>0</v>
      </c>
      <c r="H28" s="231"/>
      <c r="I28" s="231"/>
      <c r="J28" s="117" t="str">
        <f t="shared" si="0"/>
        <v>CZK</v>
      </c>
    </row>
    <row r="29" spans="1:10" ht="27.75" customHeight="1" thickBot="1" x14ac:dyDescent="0.25">
      <c r="A29" s="2">
        <f ca="1">(A27-INT(A27))*100</f>
        <v>0</v>
      </c>
      <c r="B29" s="113" t="s">
        <v>36</v>
      </c>
      <c r="C29" s="118"/>
      <c r="D29" s="118"/>
      <c r="E29" s="118"/>
      <c r="F29" s="119"/>
      <c r="G29" s="230">
        <f ca="1">IF(A29&gt;50, ROUNDUP(A27, 0), ROUNDDOWN(A27, 0))</f>
        <v>0</v>
      </c>
      <c r="H29" s="230"/>
      <c r="I29" s="230"/>
      <c r="J29" s="120" t="s">
        <v>47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178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0" t="s">
        <v>2</v>
      </c>
      <c r="E35" s="22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45</v>
      </c>
      <c r="C39" s="215"/>
      <c r="D39" s="215"/>
      <c r="E39" s="215"/>
      <c r="F39" s="100">
        <f ca="1">'Výkaz výměr'!AE134</f>
        <v>0</v>
      </c>
      <c r="G39" s="101">
        <f ca="1">'Výkaz výměr'!AF134</f>
        <v>0</v>
      </c>
      <c r="H39" s="102">
        <f ca="1">(F39*SazbaDPH1/100)+(G39*SazbaDPH2/100)</f>
        <v>0</v>
      </c>
      <c r="I39" s="102">
        <f ca="1">F39+G39+H39</f>
        <v>0</v>
      </c>
      <c r="J39" s="103" t="str">
        <f ca="1"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16" t="s">
        <v>43</v>
      </c>
      <c r="D40" s="216"/>
      <c r="E40" s="216"/>
      <c r="F40" s="105">
        <f ca="1">'Výkaz výměr'!AE134</f>
        <v>0</v>
      </c>
      <c r="G40" s="106">
        <f ca="1">'Výkaz výměr'!AF134</f>
        <v>0</v>
      </c>
      <c r="H40" s="106">
        <f ca="1">(F40*SazbaDPH1/100)+(G40*SazbaDPH2/100)</f>
        <v>0</v>
      </c>
      <c r="I40" s="106">
        <f ca="1">F40+G40+H40</f>
        <v>0</v>
      </c>
      <c r="J40" s="107" t="str">
        <f ca="1"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15" t="s">
        <v>41</v>
      </c>
      <c r="D41" s="215"/>
      <c r="E41" s="215"/>
      <c r="F41" s="109">
        <f ca="1">'Výkaz výměr'!AE134</f>
        <v>0</v>
      </c>
      <c r="G41" s="102">
        <f ca="1">'Výkaz výměr'!AF134</f>
        <v>0</v>
      </c>
      <c r="H41" s="102">
        <f ca="1">(F41*SazbaDPH1/100)+(G41*SazbaDPH2/100)</f>
        <v>0</v>
      </c>
      <c r="I41" s="102">
        <f ca="1">F41+G41+H41</f>
        <v>0</v>
      </c>
      <c r="J41" s="103" t="str">
        <f ca="1">IF(CenaCelkemVypocet=0,"",I41/CenaCelkemVypocet*100)</f>
        <v/>
      </c>
    </row>
    <row r="42" spans="1:10" ht="25.5" hidden="1" customHeight="1" x14ac:dyDescent="0.2">
      <c r="A42" s="89"/>
      <c r="B42" s="217" t="s">
        <v>46</v>
      </c>
      <c r="C42" s="218"/>
      <c r="D42" s="218"/>
      <c r="E42" s="219"/>
      <c r="F42" s="110">
        <f ca="1">SUMIF(A39:A41,"=1",F39:F41)</f>
        <v>0</v>
      </c>
      <c r="G42" s="111">
        <f ca="1">SUMIF(A39:A41,"=1",G39:G41)</f>
        <v>0</v>
      </c>
      <c r="H42" s="111">
        <f ca="1">SUMIF(A39:A41,"=1",H39:H41)</f>
        <v>0</v>
      </c>
      <c r="I42" s="111">
        <f ca="1">SUMIF(A39:A41,"=1",I39:I41)</f>
        <v>0</v>
      </c>
      <c r="J42" s="112">
        <f ca="1">SUMIF(A39:A41,"=1",J39:J41)</f>
        <v>0</v>
      </c>
    </row>
    <row r="46" spans="1:10" ht="15.75" x14ac:dyDescent="0.25">
      <c r="B46" s="121" t="s">
        <v>48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49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50</v>
      </c>
      <c r="C49" s="213" t="s">
        <v>51</v>
      </c>
      <c r="D49" s="214"/>
      <c r="E49" s="214"/>
      <c r="F49" s="137" t="s">
        <v>25</v>
      </c>
      <c r="G49" s="130"/>
      <c r="H49" s="130"/>
      <c r="I49" s="130">
        <f>'Výkaz výměr'!G8</f>
        <v>0</v>
      </c>
      <c r="J49" s="135" t="str">
        <f>IF(I61=0,"",I49/I61*100)</f>
        <v/>
      </c>
    </row>
    <row r="50" spans="1:10" ht="36.75" customHeight="1" x14ac:dyDescent="0.2">
      <c r="A50" s="124"/>
      <c r="B50" s="201" t="s">
        <v>122</v>
      </c>
      <c r="C50" s="210" t="s">
        <v>123</v>
      </c>
      <c r="D50" s="211"/>
      <c r="E50" s="212"/>
      <c r="F50" s="137" t="s">
        <v>25</v>
      </c>
      <c r="G50" s="204"/>
      <c r="H50" s="204"/>
      <c r="I50" s="204">
        <f>'Výkaz výměr'!G12</f>
        <v>0</v>
      </c>
      <c r="J50" s="135" t="str">
        <f>IF(I61=0,"",I50/I61*100)</f>
        <v/>
      </c>
    </row>
    <row r="51" spans="1:10" ht="36.75" customHeight="1" x14ac:dyDescent="0.2">
      <c r="A51" s="124"/>
      <c r="B51" s="201" t="s">
        <v>124</v>
      </c>
      <c r="C51" s="210" t="s">
        <v>125</v>
      </c>
      <c r="D51" s="211"/>
      <c r="E51" s="212"/>
      <c r="F51" s="137" t="s">
        <v>25</v>
      </c>
      <c r="G51" s="204"/>
      <c r="H51" s="204"/>
      <c r="I51" s="204">
        <f>'Výkaz výměr'!G15</f>
        <v>0</v>
      </c>
      <c r="J51" s="135" t="str">
        <f>IF(I61=0,"",I51/I61*100)</f>
        <v/>
      </c>
    </row>
    <row r="52" spans="1:10" ht="36.75" customHeight="1" x14ac:dyDescent="0.2">
      <c r="A52" s="124"/>
      <c r="B52" s="201" t="s">
        <v>126</v>
      </c>
      <c r="C52" s="210" t="s">
        <v>127</v>
      </c>
      <c r="D52" s="211"/>
      <c r="E52" s="212"/>
      <c r="F52" s="137" t="s">
        <v>25</v>
      </c>
      <c r="G52" s="204"/>
      <c r="H52" s="204"/>
      <c r="I52" s="204">
        <f>'Výkaz výměr'!G27</f>
        <v>0</v>
      </c>
      <c r="J52" s="135" t="str">
        <f>IF(I61=0,"",I52/I61*100)</f>
        <v/>
      </c>
    </row>
    <row r="53" spans="1:10" ht="36.75" customHeight="1" x14ac:dyDescent="0.2">
      <c r="A53" s="124"/>
      <c r="B53" s="201" t="s">
        <v>238</v>
      </c>
      <c r="C53" s="202" t="s">
        <v>239</v>
      </c>
      <c r="D53" s="203"/>
      <c r="E53" s="203"/>
      <c r="F53" s="137" t="s">
        <v>25</v>
      </c>
      <c r="G53" s="204"/>
      <c r="H53" s="204"/>
      <c r="I53" s="204">
        <f>'Výkaz výměr'!G33</f>
        <v>0</v>
      </c>
      <c r="J53" s="135" t="str">
        <f>IF(I61=0,"",I53/I61*100)</f>
        <v/>
      </c>
    </row>
    <row r="54" spans="1:10" ht="36.75" customHeight="1" x14ac:dyDescent="0.2">
      <c r="A54" s="124"/>
      <c r="B54" s="129" t="s">
        <v>52</v>
      </c>
      <c r="C54" s="213" t="s">
        <v>53</v>
      </c>
      <c r="D54" s="214"/>
      <c r="E54" s="214"/>
      <c r="F54" s="137" t="s">
        <v>25</v>
      </c>
      <c r="G54" s="130"/>
      <c r="H54" s="130"/>
      <c r="I54" s="130">
        <f>'Výkaz výměr'!G39</f>
        <v>0</v>
      </c>
      <c r="J54" s="135" t="str">
        <f>IF(I61=0,"",I54/I61*100)</f>
        <v/>
      </c>
    </row>
    <row r="55" spans="1:10" ht="36.75" customHeight="1" x14ac:dyDescent="0.2">
      <c r="A55" s="124"/>
      <c r="B55" s="129" t="s">
        <v>54</v>
      </c>
      <c r="C55" s="213" t="s">
        <v>55</v>
      </c>
      <c r="D55" s="214"/>
      <c r="E55" s="214"/>
      <c r="F55" s="137" t="s">
        <v>25</v>
      </c>
      <c r="G55" s="130"/>
      <c r="H55" s="130"/>
      <c r="I55" s="130">
        <f>'Výkaz výměr'!G51</f>
        <v>0</v>
      </c>
      <c r="J55" s="135" t="str">
        <f>IF(I61=0,"",I55/I61*100)</f>
        <v/>
      </c>
    </row>
    <row r="56" spans="1:10" ht="36.75" customHeight="1" x14ac:dyDescent="0.2">
      <c r="A56" s="124"/>
      <c r="B56" s="129" t="s">
        <v>56</v>
      </c>
      <c r="C56" s="213" t="s">
        <v>57</v>
      </c>
      <c r="D56" s="214"/>
      <c r="E56" s="214"/>
      <c r="F56" s="137" t="s">
        <v>25</v>
      </c>
      <c r="G56" s="130"/>
      <c r="H56" s="130"/>
      <c r="I56" s="130">
        <f>'Výkaz výměr'!G56</f>
        <v>0</v>
      </c>
      <c r="J56" s="135" t="str">
        <f>IF(I61=0,"",I56/I61*100)</f>
        <v/>
      </c>
    </row>
    <row r="57" spans="1:10" ht="36.75" customHeight="1" x14ac:dyDescent="0.2">
      <c r="A57" s="124"/>
      <c r="B57" s="201" t="s">
        <v>225</v>
      </c>
      <c r="C57" s="210" t="s">
        <v>226</v>
      </c>
      <c r="D57" s="211"/>
      <c r="E57" s="212"/>
      <c r="F57" s="137" t="s">
        <v>25</v>
      </c>
      <c r="G57" s="204"/>
      <c r="H57" s="204"/>
      <c r="I57" s="204">
        <f>'Výkaz výměr'!G98</f>
        <v>0</v>
      </c>
      <c r="J57" s="135" t="str">
        <f>IF(I61=0,"",I57/I61*100)</f>
        <v/>
      </c>
    </row>
    <row r="58" spans="1:10" ht="36.75" customHeight="1" x14ac:dyDescent="0.2">
      <c r="A58" s="124"/>
      <c r="B58" s="129" t="s">
        <v>58</v>
      </c>
      <c r="C58" s="213" t="s">
        <v>59</v>
      </c>
      <c r="D58" s="214"/>
      <c r="E58" s="214"/>
      <c r="F58" s="137" t="s">
        <v>25</v>
      </c>
      <c r="G58" s="130"/>
      <c r="H58" s="130"/>
      <c r="I58" s="130">
        <f>'Výkaz výměr'!G108</f>
        <v>0</v>
      </c>
      <c r="J58" s="135" t="str">
        <f>IF(I61=0,"",I58/I61*100)</f>
        <v/>
      </c>
    </row>
    <row r="59" spans="1:10" ht="36.75" customHeight="1" x14ac:dyDescent="0.2">
      <c r="A59" s="124"/>
      <c r="B59" s="129" t="s">
        <v>61</v>
      </c>
      <c r="C59" s="213" t="s">
        <v>29</v>
      </c>
      <c r="D59" s="214"/>
      <c r="E59" s="214"/>
      <c r="F59" s="137" t="s">
        <v>61</v>
      </c>
      <c r="G59" s="130"/>
      <c r="H59" s="130"/>
      <c r="I59" s="130">
        <f>'Výkaz výměr'!G112</f>
        <v>0</v>
      </c>
      <c r="J59" s="135" t="str">
        <f>IF(I61=0,"",I59/I61*100)</f>
        <v/>
      </c>
    </row>
    <row r="60" spans="1:10" ht="36.75" customHeight="1" x14ac:dyDescent="0.2">
      <c r="A60" s="124"/>
      <c r="B60" s="129" t="s">
        <v>60</v>
      </c>
      <c r="C60" s="213" t="s">
        <v>28</v>
      </c>
      <c r="D60" s="214"/>
      <c r="E60" s="214"/>
      <c r="F60" s="137" t="s">
        <v>60</v>
      </c>
      <c r="G60" s="130"/>
      <c r="H60" s="130"/>
      <c r="I60" s="130">
        <f>'Výkaz výměr'!G119</f>
        <v>0</v>
      </c>
      <c r="J60" s="135" t="str">
        <f>IF(I61=0,"",I60/I61*100)</f>
        <v/>
      </c>
    </row>
    <row r="61" spans="1:10" ht="25.5" customHeight="1" x14ac:dyDescent="0.2">
      <c r="A61" s="125"/>
      <c r="B61" s="131" t="s">
        <v>1</v>
      </c>
      <c r="C61" s="132"/>
      <c r="D61" s="133"/>
      <c r="E61" s="133"/>
      <c r="F61" s="138"/>
      <c r="G61" s="134"/>
      <c r="H61" s="134"/>
      <c r="I61" s="134">
        <f>SUM(I49:I60)</f>
        <v>0</v>
      </c>
      <c r="J61" s="136">
        <f>SUM(J49:J60)</f>
        <v>0</v>
      </c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G21:H21"/>
    <mergeCell ref="C39:E39"/>
    <mergeCell ref="C40:E40"/>
    <mergeCell ref="C41:E41"/>
    <mergeCell ref="B42:E42"/>
    <mergeCell ref="C49:E49"/>
    <mergeCell ref="C60:E60"/>
    <mergeCell ref="C55:E55"/>
    <mergeCell ref="C56:E56"/>
    <mergeCell ref="C58:E58"/>
    <mergeCell ref="C59:E59"/>
    <mergeCell ref="C50:E50"/>
    <mergeCell ref="C51:E51"/>
    <mergeCell ref="C52:E52"/>
    <mergeCell ref="C57:E57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5" t="s">
        <v>6</v>
      </c>
      <c r="B1" s="265"/>
      <c r="C1" s="266"/>
      <c r="D1" s="265"/>
      <c r="E1" s="265"/>
      <c r="F1" s="265"/>
      <c r="G1" s="265"/>
    </row>
    <row r="2" spans="1:7" ht="24.95" customHeight="1" x14ac:dyDescent="0.2">
      <c r="A2" s="50" t="s">
        <v>7</v>
      </c>
      <c r="B2" s="49"/>
      <c r="C2" s="267"/>
      <c r="D2" s="267"/>
      <c r="E2" s="267"/>
      <c r="F2" s="267"/>
      <c r="G2" s="268"/>
    </row>
    <row r="3" spans="1:7" ht="24.95" customHeight="1" x14ac:dyDescent="0.2">
      <c r="A3" s="50" t="s">
        <v>8</v>
      </c>
      <c r="B3" s="49"/>
      <c r="C3" s="267"/>
      <c r="D3" s="267"/>
      <c r="E3" s="267"/>
      <c r="F3" s="267"/>
      <c r="G3" s="268"/>
    </row>
    <row r="4" spans="1:7" ht="24.95" customHeight="1" x14ac:dyDescent="0.2">
      <c r="A4" s="50" t="s">
        <v>9</v>
      </c>
      <c r="B4" s="49"/>
      <c r="C4" s="267"/>
      <c r="D4" s="267"/>
      <c r="E4" s="267"/>
      <c r="F4" s="267"/>
      <c r="G4" s="26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86"/>
  <sheetViews>
    <sheetView zoomScale="120" zoomScaleNormal="120" workbookViewId="0">
      <pane ySplit="7" topLeftCell="A8" activePane="bottomLeft" state="frozen"/>
      <selection pane="bottomLeft" activeCell="B5" sqref="B5"/>
    </sheetView>
  </sheetViews>
  <sheetFormatPr defaultRowHeight="12.75" outlineLevelRow="1" x14ac:dyDescent="0.2"/>
  <cols>
    <col min="1" max="1" width="3.42578125" customWidth="1"/>
    <col min="2" max="2" width="12" style="122" customWidth="1"/>
    <col min="3" max="3" width="40.7109375" style="122" customWidth="1"/>
    <col min="4" max="4" width="4.85546875" customWidth="1"/>
    <col min="5" max="5" width="10.7109375" customWidth="1"/>
    <col min="6" max="6" width="9.85546875" customWidth="1"/>
    <col min="7" max="7" width="13" customWidth="1"/>
    <col min="8" max="24" width="0" hidden="1" customWidth="1"/>
    <col min="25" max="25" width="12.85546875" customWidth="1"/>
    <col min="26" max="26" width="10" bestFit="1" customWidth="1"/>
    <col min="29" max="29" width="0" hidden="1" customWidth="1"/>
    <col min="31" max="41" width="0" hidden="1" customWidth="1"/>
  </cols>
  <sheetData>
    <row r="1" spans="1:60" ht="15.75" customHeight="1" x14ac:dyDescent="0.25">
      <c r="A1" s="281" t="s">
        <v>340</v>
      </c>
      <c r="B1" s="281"/>
      <c r="C1" s="281"/>
      <c r="D1" s="281"/>
      <c r="E1" s="281"/>
      <c r="F1" s="281"/>
      <c r="G1" s="281"/>
      <c r="AG1" t="s">
        <v>62</v>
      </c>
    </row>
    <row r="2" spans="1:60" ht="25.15" customHeight="1" x14ac:dyDescent="0.2">
      <c r="A2" s="140" t="s">
        <v>7</v>
      </c>
      <c r="B2" s="49" t="s">
        <v>121</v>
      </c>
      <c r="C2" s="282" t="s">
        <v>326</v>
      </c>
      <c r="D2" s="283"/>
      <c r="E2" s="283"/>
      <c r="F2" s="283"/>
      <c r="G2" s="284"/>
      <c r="AG2" t="s">
        <v>63</v>
      </c>
    </row>
    <row r="3" spans="1:60" ht="25.15" customHeight="1" x14ac:dyDescent="0.2">
      <c r="A3" s="140" t="s">
        <v>8</v>
      </c>
      <c r="B3" s="49" t="s">
        <v>114</v>
      </c>
      <c r="C3" s="282" t="s">
        <v>115</v>
      </c>
      <c r="D3" s="283"/>
      <c r="E3" s="283"/>
      <c r="F3" s="283"/>
      <c r="G3" s="284"/>
      <c r="AC3" s="122" t="s">
        <v>63</v>
      </c>
      <c r="AG3" t="s">
        <v>64</v>
      </c>
    </row>
    <row r="4" spans="1:60" ht="25.15" customHeight="1" x14ac:dyDescent="0.2">
      <c r="A4" s="141" t="s">
        <v>342</v>
      </c>
      <c r="B4" s="180" t="s">
        <v>341</v>
      </c>
      <c r="C4" s="285" t="s">
        <v>332</v>
      </c>
      <c r="D4" s="286"/>
      <c r="E4" s="286"/>
      <c r="F4" s="286"/>
      <c r="G4" s="287"/>
      <c r="AG4" t="s">
        <v>65</v>
      </c>
    </row>
    <row r="5" spans="1:60" x14ac:dyDescent="0.2">
      <c r="D5" s="10"/>
    </row>
    <row r="6" spans="1:60" ht="38.25" x14ac:dyDescent="0.2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30</v>
      </c>
      <c r="H6" s="146" t="s">
        <v>31</v>
      </c>
      <c r="I6" s="146" t="s">
        <v>72</v>
      </c>
      <c r="J6" s="146" t="s">
        <v>32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53" t="s">
        <v>87</v>
      </c>
      <c r="B8" s="154" t="s">
        <v>50</v>
      </c>
      <c r="C8" s="159" t="s">
        <v>51</v>
      </c>
      <c r="D8" s="155"/>
      <c r="E8" s="156"/>
      <c r="F8" s="157"/>
      <c r="G8" s="158">
        <f>SUM(G9:G11)</f>
        <v>0</v>
      </c>
      <c r="H8" s="152"/>
      <c r="I8" s="152">
        <f>SUM(I9:I9)</f>
        <v>0</v>
      </c>
      <c r="J8" s="152"/>
      <c r="K8" s="152">
        <f>SUM(K9:K9)</f>
        <v>0</v>
      </c>
      <c r="L8" s="152"/>
      <c r="M8" s="152">
        <f>SUM(M9:M9)</f>
        <v>0</v>
      </c>
      <c r="N8" s="152"/>
      <c r="O8" s="152">
        <f>SUM(O9:O9)</f>
        <v>0</v>
      </c>
      <c r="P8" s="152"/>
      <c r="Q8" s="152">
        <f>SUM(Q9:Q9)</f>
        <v>0</v>
      </c>
      <c r="R8" s="152"/>
      <c r="S8" s="152"/>
      <c r="T8" s="152"/>
      <c r="U8" s="152"/>
      <c r="V8" s="152">
        <f>SUM(V9:V9)</f>
        <v>0</v>
      </c>
      <c r="W8" s="152"/>
      <c r="X8" s="152"/>
      <c r="AG8" t="s">
        <v>88</v>
      </c>
    </row>
    <row r="9" spans="1:60" ht="77.25" customHeight="1" outlineLevel="1" x14ac:dyDescent="0.2">
      <c r="A9" s="172">
        <v>1</v>
      </c>
      <c r="B9" s="165" t="s">
        <v>98</v>
      </c>
      <c r="C9" s="164" t="s">
        <v>331</v>
      </c>
      <c r="D9" s="167" t="s">
        <v>89</v>
      </c>
      <c r="E9" s="173">
        <v>1</v>
      </c>
      <c r="F9" s="174">
        <v>0</v>
      </c>
      <c r="G9" s="175">
        <f>E9*F9</f>
        <v>0</v>
      </c>
      <c r="H9" s="151">
        <v>0</v>
      </c>
      <c r="I9" s="150">
        <f>ROUND(E9*H9,2)</f>
        <v>0</v>
      </c>
      <c r="J9" s="151">
        <v>0</v>
      </c>
      <c r="K9" s="150">
        <f>ROUND(E9*J9,2)</f>
        <v>0</v>
      </c>
      <c r="L9" s="150">
        <v>21</v>
      </c>
      <c r="M9" s="150">
        <f>G9*(1+L9/100)</f>
        <v>0</v>
      </c>
      <c r="N9" s="150">
        <v>0</v>
      </c>
      <c r="O9" s="150">
        <f>ROUND(E9*N9,2)</f>
        <v>0</v>
      </c>
      <c r="P9" s="150">
        <v>0</v>
      </c>
      <c r="Q9" s="150">
        <f>ROUND(E9*P9,2)</f>
        <v>0</v>
      </c>
      <c r="R9" s="150"/>
      <c r="S9" s="150" t="s">
        <v>90</v>
      </c>
      <c r="T9" s="150" t="s">
        <v>91</v>
      </c>
      <c r="U9" s="150">
        <v>0</v>
      </c>
      <c r="V9" s="150">
        <f>ROUND(E9*U9,2)</f>
        <v>0</v>
      </c>
      <c r="W9" s="150"/>
      <c r="X9" s="150" t="s">
        <v>92</v>
      </c>
      <c r="Y9" s="147"/>
      <c r="Z9" s="177"/>
      <c r="AA9" s="147"/>
      <c r="AB9" s="147"/>
      <c r="AC9" s="147"/>
      <c r="AD9" s="147"/>
      <c r="AE9" s="147"/>
      <c r="AF9" s="147"/>
      <c r="AG9" s="147" t="s">
        <v>93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45" customHeight="1" outlineLevel="1" x14ac:dyDescent="0.2">
      <c r="A10" s="172">
        <v>2</v>
      </c>
      <c r="B10" s="165" t="s">
        <v>117</v>
      </c>
      <c r="C10" s="164" t="s">
        <v>130</v>
      </c>
      <c r="D10" s="167" t="s">
        <v>89</v>
      </c>
      <c r="E10" s="173">
        <v>1</v>
      </c>
      <c r="F10" s="174">
        <v>0</v>
      </c>
      <c r="G10" s="175">
        <f t="shared" ref="G10:G11" si="0">E10*F10</f>
        <v>0</v>
      </c>
      <c r="H10" s="151"/>
      <c r="I10" s="150"/>
      <c r="J10" s="151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47"/>
      <c r="Z10" s="17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57.75" customHeight="1" outlineLevel="1" x14ac:dyDescent="0.2">
      <c r="A11" s="172">
        <v>3</v>
      </c>
      <c r="B11" s="165" t="s">
        <v>224</v>
      </c>
      <c r="C11" s="164" t="s">
        <v>223</v>
      </c>
      <c r="D11" s="167" t="s">
        <v>89</v>
      </c>
      <c r="E11" s="173">
        <v>1</v>
      </c>
      <c r="F11" s="174">
        <v>0</v>
      </c>
      <c r="G11" s="175">
        <f t="shared" si="0"/>
        <v>0</v>
      </c>
      <c r="H11" s="151"/>
      <c r="I11" s="150"/>
      <c r="J11" s="151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47"/>
      <c r="Z11" s="17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12" customHeight="1" outlineLevel="1" x14ac:dyDescent="0.2">
      <c r="A12" s="168" t="s">
        <v>87</v>
      </c>
      <c r="B12" s="162" t="s">
        <v>122</v>
      </c>
      <c r="C12" s="163" t="s">
        <v>123</v>
      </c>
      <c r="D12" s="169"/>
      <c r="E12" s="170"/>
      <c r="F12" s="152"/>
      <c r="G12" s="171">
        <f>SUM(G13:G14)</f>
        <v>0</v>
      </c>
      <c r="H12" s="151"/>
      <c r="I12" s="150"/>
      <c r="J12" s="151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47"/>
      <c r="Z12" s="17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4.5" customHeight="1" outlineLevel="1" x14ac:dyDescent="0.2">
      <c r="A13" s="172">
        <v>4</v>
      </c>
      <c r="B13" s="166" t="s">
        <v>128</v>
      </c>
      <c r="C13" s="164" t="s">
        <v>129</v>
      </c>
      <c r="D13" s="167" t="s">
        <v>89</v>
      </c>
      <c r="E13" s="173">
        <v>1</v>
      </c>
      <c r="F13" s="174">
        <v>0</v>
      </c>
      <c r="G13" s="175">
        <f>E13*F13</f>
        <v>0</v>
      </c>
      <c r="H13" s="151"/>
      <c r="I13" s="150"/>
      <c r="J13" s="151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47"/>
      <c r="Z13" s="17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12" customHeight="1" outlineLevel="1" x14ac:dyDescent="0.2">
      <c r="A14" s="172">
        <v>5</v>
      </c>
      <c r="B14" s="166" t="s">
        <v>314</v>
      </c>
      <c r="C14" s="164" t="s">
        <v>315</v>
      </c>
      <c r="D14" s="167" t="s">
        <v>89</v>
      </c>
      <c r="E14" s="173">
        <v>1</v>
      </c>
      <c r="F14" s="174">
        <v>0</v>
      </c>
      <c r="G14" s="175">
        <f>E14*F14</f>
        <v>0</v>
      </c>
      <c r="H14" s="151"/>
      <c r="I14" s="150"/>
      <c r="J14" s="151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47"/>
      <c r="Z14" s="17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12" customHeight="1" outlineLevel="1" x14ac:dyDescent="0.2">
      <c r="A15" s="168" t="s">
        <v>87</v>
      </c>
      <c r="B15" s="162" t="s">
        <v>124</v>
      </c>
      <c r="C15" s="163" t="s">
        <v>125</v>
      </c>
      <c r="D15" s="169"/>
      <c r="E15" s="170"/>
      <c r="F15" s="152"/>
      <c r="G15" s="171">
        <f>SUM(G16:G26)</f>
        <v>0</v>
      </c>
      <c r="H15" s="151"/>
      <c r="I15" s="150"/>
      <c r="J15" s="151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47"/>
      <c r="Z15" s="17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12" customHeight="1" outlineLevel="1" x14ac:dyDescent="0.2">
      <c r="A16" s="172">
        <v>6</v>
      </c>
      <c r="B16" s="166" t="s">
        <v>131</v>
      </c>
      <c r="C16" s="164" t="s">
        <v>132</v>
      </c>
      <c r="D16" s="167" t="s">
        <v>89</v>
      </c>
      <c r="E16" s="186">
        <v>8</v>
      </c>
      <c r="F16" s="174">
        <v>0</v>
      </c>
      <c r="G16" s="175">
        <f>E16*F16</f>
        <v>0</v>
      </c>
      <c r="H16" s="151"/>
      <c r="I16" s="150"/>
      <c r="J16" s="151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47"/>
      <c r="Z16" s="17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12" customHeight="1" outlineLevel="1" x14ac:dyDescent="0.2">
      <c r="A17" s="172">
        <v>7</v>
      </c>
      <c r="B17" s="166" t="s">
        <v>133</v>
      </c>
      <c r="C17" s="164" t="s">
        <v>137</v>
      </c>
      <c r="D17" s="167" t="s">
        <v>89</v>
      </c>
      <c r="E17" s="186">
        <v>5</v>
      </c>
      <c r="F17" s="174">
        <v>0</v>
      </c>
      <c r="G17" s="175">
        <f t="shared" ref="G17:G26" si="1">E17*F17</f>
        <v>0</v>
      </c>
      <c r="H17" s="151"/>
      <c r="I17" s="150"/>
      <c r="J17" s="151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47"/>
      <c r="Z17" s="17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12" customHeight="1" outlineLevel="1" x14ac:dyDescent="0.2">
      <c r="A18" s="172">
        <v>8</v>
      </c>
      <c r="B18" s="166" t="s">
        <v>138</v>
      </c>
      <c r="C18" s="164" t="s">
        <v>135</v>
      </c>
      <c r="D18" s="167" t="s">
        <v>89</v>
      </c>
      <c r="E18" s="173">
        <v>1</v>
      </c>
      <c r="F18" s="174">
        <v>0</v>
      </c>
      <c r="G18" s="175">
        <f t="shared" si="1"/>
        <v>0</v>
      </c>
      <c r="H18" s="151"/>
      <c r="I18" s="150"/>
      <c r="J18" s="151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47"/>
      <c r="Z18" s="17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12" customHeight="1" outlineLevel="1" x14ac:dyDescent="0.2">
      <c r="A19" s="172">
        <v>9</v>
      </c>
      <c r="B19" s="166" t="s">
        <v>139</v>
      </c>
      <c r="C19" s="164" t="s">
        <v>134</v>
      </c>
      <c r="D19" s="167" t="s">
        <v>89</v>
      </c>
      <c r="E19" s="173">
        <v>2</v>
      </c>
      <c r="F19" s="174">
        <v>0</v>
      </c>
      <c r="G19" s="175">
        <f t="shared" si="1"/>
        <v>0</v>
      </c>
      <c r="H19" s="151"/>
      <c r="I19" s="150"/>
      <c r="J19" s="151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47"/>
      <c r="Z19" s="17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12" customHeight="1" outlineLevel="1" x14ac:dyDescent="0.2">
      <c r="A20" s="172">
        <v>10</v>
      </c>
      <c r="B20" s="166" t="s">
        <v>140</v>
      </c>
      <c r="C20" s="164" t="s">
        <v>136</v>
      </c>
      <c r="D20" s="167" t="s">
        <v>89</v>
      </c>
      <c r="E20" s="173">
        <v>1</v>
      </c>
      <c r="F20" s="174">
        <v>0</v>
      </c>
      <c r="G20" s="175">
        <f t="shared" si="1"/>
        <v>0</v>
      </c>
      <c r="H20" s="151"/>
      <c r="I20" s="150"/>
      <c r="J20" s="151"/>
      <c r="K20" s="150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47"/>
      <c r="Z20" s="17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12" customHeight="1" outlineLevel="1" x14ac:dyDescent="0.2">
      <c r="A21" s="172">
        <v>11</v>
      </c>
      <c r="B21" s="166" t="s">
        <v>141</v>
      </c>
      <c r="C21" s="179" t="s">
        <v>208</v>
      </c>
      <c r="D21" s="185" t="s">
        <v>89</v>
      </c>
      <c r="E21" s="186">
        <v>3</v>
      </c>
      <c r="F21" s="174">
        <v>0</v>
      </c>
      <c r="G21" s="175">
        <f t="shared" si="1"/>
        <v>0</v>
      </c>
      <c r="H21" s="151"/>
      <c r="I21" s="150"/>
      <c r="J21" s="151"/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150"/>
      <c r="X21" s="150"/>
      <c r="Y21" s="147"/>
      <c r="Z21" s="17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12" customHeight="1" outlineLevel="1" x14ac:dyDescent="0.2">
      <c r="A22" s="172">
        <v>12</v>
      </c>
      <c r="B22" s="166" t="s">
        <v>240</v>
      </c>
      <c r="C22" s="179" t="s">
        <v>211</v>
      </c>
      <c r="D22" s="185" t="s">
        <v>89</v>
      </c>
      <c r="E22" s="186">
        <v>2</v>
      </c>
      <c r="F22" s="174">
        <v>0</v>
      </c>
      <c r="G22" s="175">
        <f t="shared" si="1"/>
        <v>0</v>
      </c>
      <c r="H22" s="151"/>
      <c r="I22" s="150"/>
      <c r="J22" s="151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47"/>
      <c r="Z22" s="17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12" customHeight="1" outlineLevel="1" x14ac:dyDescent="0.2">
      <c r="A23" s="172">
        <v>13</v>
      </c>
      <c r="B23" s="166" t="s">
        <v>241</v>
      </c>
      <c r="C23" s="179" t="s">
        <v>320</v>
      </c>
      <c r="D23" s="185" t="s">
        <v>89</v>
      </c>
      <c r="E23" s="186">
        <v>1</v>
      </c>
      <c r="F23" s="174">
        <v>0</v>
      </c>
      <c r="G23" s="175">
        <f t="shared" si="1"/>
        <v>0</v>
      </c>
      <c r="H23" s="151"/>
      <c r="I23" s="150"/>
      <c r="J23" s="151"/>
      <c r="K23" s="150"/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47"/>
      <c r="Z23" s="17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12" customHeight="1" outlineLevel="1" x14ac:dyDescent="0.2">
      <c r="A24" s="172">
        <v>14</v>
      </c>
      <c r="B24" s="166" t="s">
        <v>317</v>
      </c>
      <c r="C24" s="179" t="s">
        <v>321</v>
      </c>
      <c r="D24" s="185" t="s">
        <v>89</v>
      </c>
      <c r="E24" s="186">
        <v>2</v>
      </c>
      <c r="F24" s="174">
        <v>0</v>
      </c>
      <c r="G24" s="175">
        <f t="shared" si="1"/>
        <v>0</v>
      </c>
      <c r="H24" s="151"/>
      <c r="I24" s="150"/>
      <c r="J24" s="151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47"/>
      <c r="Z24" s="17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12" customHeight="1" outlineLevel="1" x14ac:dyDescent="0.2">
      <c r="A25" s="172">
        <v>15</v>
      </c>
      <c r="B25" s="166" t="s">
        <v>318</v>
      </c>
      <c r="C25" s="179" t="s">
        <v>322</v>
      </c>
      <c r="D25" s="185" t="s">
        <v>89</v>
      </c>
      <c r="E25" s="186">
        <v>1</v>
      </c>
      <c r="F25" s="174">
        <v>0</v>
      </c>
      <c r="G25" s="175">
        <f t="shared" si="1"/>
        <v>0</v>
      </c>
      <c r="H25" s="151"/>
      <c r="I25" s="150"/>
      <c r="J25" s="151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47"/>
      <c r="Z25" s="17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12" customHeight="1" outlineLevel="1" x14ac:dyDescent="0.2">
      <c r="A26" s="172">
        <v>16</v>
      </c>
      <c r="B26" s="166" t="s">
        <v>319</v>
      </c>
      <c r="C26" s="179" t="s">
        <v>323</v>
      </c>
      <c r="D26" s="185" t="s">
        <v>89</v>
      </c>
      <c r="E26" s="186">
        <v>1</v>
      </c>
      <c r="F26" s="174">
        <v>0</v>
      </c>
      <c r="G26" s="175">
        <f t="shared" si="1"/>
        <v>0</v>
      </c>
      <c r="H26" s="151"/>
      <c r="I26" s="150"/>
      <c r="J26" s="151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47"/>
      <c r="Z26" s="17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12" customHeight="1" outlineLevel="1" x14ac:dyDescent="0.2">
      <c r="A27" s="168" t="s">
        <v>87</v>
      </c>
      <c r="B27" s="162" t="s">
        <v>126</v>
      </c>
      <c r="C27" s="163" t="s">
        <v>127</v>
      </c>
      <c r="D27" s="169"/>
      <c r="E27" s="170"/>
      <c r="F27" s="152"/>
      <c r="G27" s="171">
        <f>SUM(G28:G32)</f>
        <v>0</v>
      </c>
      <c r="H27" s="151"/>
      <c r="I27" s="150"/>
      <c r="J27" s="151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47"/>
      <c r="Z27" s="17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customHeight="1" outlineLevel="1" x14ac:dyDescent="0.2">
      <c r="A28" s="172">
        <v>17</v>
      </c>
      <c r="B28" s="166" t="s">
        <v>142</v>
      </c>
      <c r="C28" s="181" t="s">
        <v>143</v>
      </c>
      <c r="D28" s="167" t="s">
        <v>89</v>
      </c>
      <c r="E28" s="173">
        <v>34</v>
      </c>
      <c r="F28" s="174">
        <v>0</v>
      </c>
      <c r="G28" s="175">
        <f>E28*F28</f>
        <v>0</v>
      </c>
      <c r="H28" s="151"/>
      <c r="I28" s="150"/>
      <c r="J28" s="151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47"/>
      <c r="Z28" s="17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customHeight="1" outlineLevel="1" x14ac:dyDescent="0.2">
      <c r="A29" s="172">
        <v>18</v>
      </c>
      <c r="B29" s="166" t="s">
        <v>145</v>
      </c>
      <c r="C29" s="181" t="s">
        <v>144</v>
      </c>
      <c r="D29" s="167" t="s">
        <v>89</v>
      </c>
      <c r="E29" s="173">
        <v>15</v>
      </c>
      <c r="F29" s="174">
        <v>0</v>
      </c>
      <c r="G29" s="175">
        <f t="shared" ref="G29:G32" si="2">E29*F29</f>
        <v>0</v>
      </c>
      <c r="H29" s="151"/>
      <c r="I29" s="150"/>
      <c r="J29" s="151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47"/>
      <c r="Z29" s="17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ht="22.5" customHeight="1" outlineLevel="1" x14ac:dyDescent="0.2">
      <c r="A30" s="172">
        <v>19</v>
      </c>
      <c r="B30" s="166" t="s">
        <v>146</v>
      </c>
      <c r="C30" s="181" t="s">
        <v>159</v>
      </c>
      <c r="D30" s="167" t="s">
        <v>89</v>
      </c>
      <c r="E30" s="173">
        <v>7</v>
      </c>
      <c r="F30" s="174">
        <v>0</v>
      </c>
      <c r="G30" s="175">
        <f t="shared" si="2"/>
        <v>0</v>
      </c>
      <c r="H30" s="151"/>
      <c r="I30" s="150"/>
      <c r="J30" s="151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47"/>
      <c r="Z30" s="17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ht="22.5" customHeight="1" outlineLevel="1" x14ac:dyDescent="0.2">
      <c r="A31" s="172">
        <v>20</v>
      </c>
      <c r="B31" s="166" t="s">
        <v>160</v>
      </c>
      <c r="C31" s="181" t="s">
        <v>147</v>
      </c>
      <c r="D31" s="167" t="s">
        <v>89</v>
      </c>
      <c r="E31" s="173">
        <v>9</v>
      </c>
      <c r="F31" s="174">
        <v>0</v>
      </c>
      <c r="G31" s="175">
        <f t="shared" si="2"/>
        <v>0</v>
      </c>
      <c r="H31" s="151"/>
      <c r="I31" s="150"/>
      <c r="J31" s="151"/>
      <c r="K31" s="150"/>
      <c r="L31" s="150"/>
      <c r="M31" s="150"/>
      <c r="N31" s="150"/>
      <c r="O31" s="150"/>
      <c r="P31" s="150"/>
      <c r="Q31" s="150"/>
      <c r="R31" s="150"/>
      <c r="S31" s="150"/>
      <c r="T31" s="150"/>
      <c r="U31" s="150"/>
      <c r="V31" s="150"/>
      <c r="W31" s="150"/>
      <c r="X31" s="150"/>
      <c r="Y31" s="147"/>
      <c r="Z31" s="17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customHeight="1" outlineLevel="1" x14ac:dyDescent="0.2">
      <c r="A32" s="182">
        <v>21</v>
      </c>
      <c r="B32" s="184" t="s">
        <v>161</v>
      </c>
      <c r="C32" s="187" t="s">
        <v>148</v>
      </c>
      <c r="D32" s="185" t="s">
        <v>89</v>
      </c>
      <c r="E32" s="186">
        <v>2</v>
      </c>
      <c r="F32" s="174">
        <v>0</v>
      </c>
      <c r="G32" s="175">
        <f t="shared" si="2"/>
        <v>0</v>
      </c>
      <c r="H32" s="151"/>
      <c r="I32" s="150"/>
      <c r="J32" s="151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47"/>
      <c r="Z32" s="17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12.6" customHeight="1" outlineLevel="1" x14ac:dyDescent="0.2">
      <c r="A33" s="168" t="s">
        <v>87</v>
      </c>
      <c r="B33" s="162" t="s">
        <v>238</v>
      </c>
      <c r="C33" s="163" t="s">
        <v>239</v>
      </c>
      <c r="D33" s="169"/>
      <c r="E33" s="170"/>
      <c r="F33" s="152"/>
      <c r="G33" s="171">
        <f>SUM(G34:G38)</f>
        <v>0</v>
      </c>
      <c r="H33" s="151"/>
      <c r="I33" s="150"/>
      <c r="J33" s="151"/>
      <c r="K33" s="150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47"/>
      <c r="Z33" s="17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35.25" customHeight="1" outlineLevel="1" x14ac:dyDescent="0.2">
      <c r="A34" s="172">
        <v>22</v>
      </c>
      <c r="B34" s="166" t="s">
        <v>242</v>
      </c>
      <c r="C34" s="176" t="s">
        <v>325</v>
      </c>
      <c r="D34" s="167" t="s">
        <v>89</v>
      </c>
      <c r="E34" s="173">
        <v>2</v>
      </c>
      <c r="F34" s="174">
        <v>0</v>
      </c>
      <c r="G34" s="175">
        <f>E34*F34</f>
        <v>0</v>
      </c>
      <c r="H34" s="151"/>
      <c r="I34" s="150"/>
      <c r="J34" s="151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47"/>
      <c r="Z34" s="17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36" customHeight="1" outlineLevel="1" x14ac:dyDescent="0.2">
      <c r="A35" s="172">
        <v>23</v>
      </c>
      <c r="B35" s="166" t="s">
        <v>243</v>
      </c>
      <c r="C35" s="176" t="s">
        <v>324</v>
      </c>
      <c r="D35" s="167" t="s">
        <v>89</v>
      </c>
      <c r="E35" s="173">
        <v>1</v>
      </c>
      <c r="F35" s="174">
        <v>0</v>
      </c>
      <c r="G35" s="175">
        <f t="shared" ref="G35:G38" si="3">E35*F35</f>
        <v>0</v>
      </c>
      <c r="H35" s="151"/>
      <c r="I35" s="150"/>
      <c r="J35" s="151"/>
      <c r="K35" s="150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47"/>
      <c r="Z35" s="17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3.25" customHeight="1" outlineLevel="1" x14ac:dyDescent="0.2">
      <c r="A36" s="172">
        <v>24</v>
      </c>
      <c r="B36" s="166" t="s">
        <v>244</v>
      </c>
      <c r="C36" s="176" t="s">
        <v>328</v>
      </c>
      <c r="D36" s="167" t="s">
        <v>89</v>
      </c>
      <c r="E36" s="173">
        <v>1</v>
      </c>
      <c r="F36" s="174">
        <v>0</v>
      </c>
      <c r="G36" s="175">
        <f t="shared" si="3"/>
        <v>0</v>
      </c>
      <c r="H36" s="151"/>
      <c r="I36" s="150"/>
      <c r="J36" s="151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47"/>
      <c r="Z36" s="17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33.75" customHeight="1" outlineLevel="1" x14ac:dyDescent="0.2">
      <c r="A37" s="172">
        <v>25</v>
      </c>
      <c r="B37" s="166" t="s">
        <v>245</v>
      </c>
      <c r="C37" s="176" t="s">
        <v>180</v>
      </c>
      <c r="D37" s="167" t="s">
        <v>89</v>
      </c>
      <c r="E37" s="173">
        <v>1</v>
      </c>
      <c r="F37" s="174">
        <v>0</v>
      </c>
      <c r="G37" s="175">
        <f t="shared" si="3"/>
        <v>0</v>
      </c>
      <c r="H37" s="151"/>
      <c r="I37" s="150"/>
      <c r="J37" s="151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47"/>
      <c r="Z37" s="17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customHeight="1" outlineLevel="1" x14ac:dyDescent="0.2">
      <c r="A38" s="172">
        <v>26</v>
      </c>
      <c r="B38" s="166" t="s">
        <v>246</v>
      </c>
      <c r="C38" s="176" t="s">
        <v>209</v>
      </c>
      <c r="D38" s="167" t="s">
        <v>89</v>
      </c>
      <c r="E38" s="173">
        <v>1</v>
      </c>
      <c r="F38" s="174">
        <v>0</v>
      </c>
      <c r="G38" s="175">
        <f t="shared" si="3"/>
        <v>0</v>
      </c>
      <c r="H38" s="151"/>
      <c r="I38" s="150"/>
      <c r="J38" s="151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47"/>
      <c r="Z38" s="17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x14ac:dyDescent="0.2">
      <c r="A39" s="168" t="s">
        <v>87</v>
      </c>
      <c r="B39" s="162" t="s">
        <v>52</v>
      </c>
      <c r="C39" s="163" t="s">
        <v>53</v>
      </c>
      <c r="D39" s="169"/>
      <c r="E39" s="170"/>
      <c r="F39" s="152"/>
      <c r="G39" s="171">
        <f>SUM(G40:G50)</f>
        <v>0</v>
      </c>
      <c r="H39" s="152"/>
      <c r="I39" s="152" t="e">
        <f>SUM(I40:I40)</f>
        <v>#REF!</v>
      </c>
      <c r="J39" s="152"/>
      <c r="K39" s="152" t="e">
        <f>SUM(K40:K40)</f>
        <v>#REF!</v>
      </c>
      <c r="L39" s="152"/>
      <c r="M39" s="152" t="e">
        <f>SUM(M40:M40)</f>
        <v>#REF!</v>
      </c>
      <c r="N39" s="152"/>
      <c r="O39" s="152" t="e">
        <f>SUM(O40:O40)</f>
        <v>#REF!</v>
      </c>
      <c r="P39" s="152"/>
      <c r="Q39" s="152" t="e">
        <f>SUM(Q40:Q40)</f>
        <v>#REF!</v>
      </c>
      <c r="R39" s="152"/>
      <c r="S39" s="152"/>
      <c r="T39" s="152"/>
      <c r="U39" s="152"/>
      <c r="V39" s="152" t="e">
        <f>SUM(V40:V40)</f>
        <v>#REF!</v>
      </c>
      <c r="W39" s="152"/>
      <c r="X39" s="152"/>
      <c r="AG39" t="s">
        <v>88</v>
      </c>
    </row>
    <row r="40" spans="1:60" ht="33.75" outlineLevel="1" x14ac:dyDescent="0.2">
      <c r="A40" s="172">
        <v>27</v>
      </c>
      <c r="B40" s="166" t="s">
        <v>99</v>
      </c>
      <c r="C40" s="164" t="s">
        <v>149</v>
      </c>
      <c r="D40" s="167" t="s">
        <v>89</v>
      </c>
      <c r="E40" s="173">
        <v>1</v>
      </c>
      <c r="F40" s="174">
        <v>0</v>
      </c>
      <c r="G40" s="175">
        <f>E40*F40</f>
        <v>0</v>
      </c>
      <c r="H40" s="151">
        <v>0</v>
      </c>
      <c r="I40" s="150" t="e">
        <f>ROUND(#REF!*H40,2)</f>
        <v>#REF!</v>
      </c>
      <c r="J40" s="151">
        <v>0</v>
      </c>
      <c r="K40" s="150" t="e">
        <f>ROUND(#REF!*J40,2)</f>
        <v>#REF!</v>
      </c>
      <c r="L40" s="150">
        <v>21</v>
      </c>
      <c r="M40" s="150" t="e">
        <f>#REF!*(1+L40/100)</f>
        <v>#REF!</v>
      </c>
      <c r="N40" s="150">
        <v>0</v>
      </c>
      <c r="O40" s="150" t="e">
        <f>ROUND(#REF!*N40,2)</f>
        <v>#REF!</v>
      </c>
      <c r="P40" s="150">
        <v>0</v>
      </c>
      <c r="Q40" s="150" t="e">
        <f>ROUND(#REF!*P40,2)</f>
        <v>#REF!</v>
      </c>
      <c r="R40" s="150"/>
      <c r="S40" s="150" t="s">
        <v>90</v>
      </c>
      <c r="T40" s="150" t="s">
        <v>91</v>
      </c>
      <c r="U40" s="150">
        <v>0</v>
      </c>
      <c r="V40" s="150" t="e">
        <f>ROUND(#REF!*U40,2)</f>
        <v>#REF!</v>
      </c>
      <c r="W40" s="150"/>
      <c r="X40" s="150" t="s">
        <v>92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93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33.75" x14ac:dyDescent="0.2">
      <c r="A41" s="182">
        <v>28</v>
      </c>
      <c r="B41" s="184" t="s">
        <v>100</v>
      </c>
      <c r="C41" s="179" t="s">
        <v>187</v>
      </c>
      <c r="D41" s="185" t="s">
        <v>89</v>
      </c>
      <c r="E41" s="186">
        <v>1</v>
      </c>
      <c r="F41" s="174">
        <v>0</v>
      </c>
      <c r="G41" s="175">
        <f t="shared" ref="G41:G49" si="4">E41*F41</f>
        <v>0</v>
      </c>
      <c r="H41" s="152"/>
      <c r="I41" s="152">
        <f>SUM(I51:I52)</f>
        <v>0</v>
      </c>
      <c r="J41" s="152"/>
      <c r="K41" s="152">
        <f>SUM(K51:K52)</f>
        <v>0</v>
      </c>
      <c r="L41" s="152"/>
      <c r="M41" s="152">
        <f>SUM(M51:M52)</f>
        <v>0</v>
      </c>
      <c r="N41" s="152"/>
      <c r="O41" s="152">
        <f>SUM(O51:O52)</f>
        <v>0</v>
      </c>
      <c r="P41" s="152"/>
      <c r="Q41" s="152">
        <f>SUM(Q51:Q52)</f>
        <v>0</v>
      </c>
      <c r="R41" s="152"/>
      <c r="S41" s="152"/>
      <c r="T41" s="152"/>
      <c r="U41" s="152"/>
      <c r="V41" s="152">
        <f>SUM(V51:V52)</f>
        <v>0</v>
      </c>
      <c r="W41" s="152"/>
      <c r="X41" s="152"/>
      <c r="AG41" t="s">
        <v>88</v>
      </c>
    </row>
    <row r="42" spans="1:60" ht="33.75" x14ac:dyDescent="0.2">
      <c r="A42" s="182">
        <v>29</v>
      </c>
      <c r="B42" s="166" t="s">
        <v>189</v>
      </c>
      <c r="C42" s="179" t="s">
        <v>194</v>
      </c>
      <c r="D42" s="185" t="s">
        <v>89</v>
      </c>
      <c r="E42" s="186">
        <v>1</v>
      </c>
      <c r="F42" s="174">
        <v>0</v>
      </c>
      <c r="G42" s="175">
        <f t="shared" si="4"/>
        <v>0</v>
      </c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</row>
    <row r="43" spans="1:60" ht="33.75" x14ac:dyDescent="0.2">
      <c r="A43" s="182">
        <v>30</v>
      </c>
      <c r="B43" s="184" t="s">
        <v>190</v>
      </c>
      <c r="C43" s="179" t="s">
        <v>192</v>
      </c>
      <c r="D43" s="185" t="s">
        <v>89</v>
      </c>
      <c r="E43" s="186">
        <v>1</v>
      </c>
      <c r="F43" s="174">
        <v>0</v>
      </c>
      <c r="G43" s="175">
        <f t="shared" si="4"/>
        <v>0</v>
      </c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</row>
    <row r="44" spans="1:60" ht="33.75" x14ac:dyDescent="0.2">
      <c r="A44" s="182">
        <v>31</v>
      </c>
      <c r="B44" s="166" t="s">
        <v>191</v>
      </c>
      <c r="C44" s="179" t="s">
        <v>193</v>
      </c>
      <c r="D44" s="185" t="s">
        <v>89</v>
      </c>
      <c r="E44" s="186">
        <v>1</v>
      </c>
      <c r="F44" s="174">
        <v>0</v>
      </c>
      <c r="G44" s="175">
        <f t="shared" si="4"/>
        <v>0</v>
      </c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</row>
    <row r="45" spans="1:60" ht="33.75" x14ac:dyDescent="0.2">
      <c r="A45" s="182">
        <v>32</v>
      </c>
      <c r="B45" s="184" t="s">
        <v>198</v>
      </c>
      <c r="C45" s="179" t="s">
        <v>199</v>
      </c>
      <c r="D45" s="185" t="s">
        <v>89</v>
      </c>
      <c r="E45" s="186">
        <v>1</v>
      </c>
      <c r="F45" s="174">
        <v>0</v>
      </c>
      <c r="G45" s="175">
        <f t="shared" si="4"/>
        <v>0</v>
      </c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</row>
    <row r="46" spans="1:60" ht="33.75" x14ac:dyDescent="0.2">
      <c r="A46" s="182">
        <v>33</v>
      </c>
      <c r="B46" s="166" t="s">
        <v>201</v>
      </c>
      <c r="C46" s="179" t="s">
        <v>213</v>
      </c>
      <c r="D46" s="185" t="s">
        <v>89</v>
      </c>
      <c r="E46" s="186">
        <v>2</v>
      </c>
      <c r="F46" s="174">
        <v>0</v>
      </c>
      <c r="G46" s="175">
        <f t="shared" si="4"/>
        <v>0</v>
      </c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</row>
    <row r="47" spans="1:60" ht="33.75" x14ac:dyDescent="0.2">
      <c r="A47" s="182">
        <v>34</v>
      </c>
      <c r="B47" s="184" t="s">
        <v>247</v>
      </c>
      <c r="C47" s="179" t="s">
        <v>316</v>
      </c>
      <c r="D47" s="185" t="s">
        <v>89</v>
      </c>
      <c r="E47" s="186">
        <v>1</v>
      </c>
      <c r="F47" s="174">
        <v>0</v>
      </c>
      <c r="G47" s="175">
        <f t="shared" si="4"/>
        <v>0</v>
      </c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</row>
    <row r="48" spans="1:60" ht="33.75" x14ac:dyDescent="0.2">
      <c r="A48" s="182">
        <v>35</v>
      </c>
      <c r="B48" s="166" t="s">
        <v>248</v>
      </c>
      <c r="C48" s="179" t="s">
        <v>200</v>
      </c>
      <c r="D48" s="185" t="s">
        <v>89</v>
      </c>
      <c r="E48" s="186">
        <v>1</v>
      </c>
      <c r="F48" s="174">
        <v>0</v>
      </c>
      <c r="G48" s="175">
        <f t="shared" si="4"/>
        <v>0</v>
      </c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</row>
    <row r="49" spans="1:60" ht="33.75" x14ac:dyDescent="0.2">
      <c r="A49" s="182">
        <v>36</v>
      </c>
      <c r="B49" s="184" t="s">
        <v>249</v>
      </c>
      <c r="C49" s="179" t="s">
        <v>230</v>
      </c>
      <c r="D49" s="185" t="s">
        <v>89</v>
      </c>
      <c r="E49" s="186">
        <v>1</v>
      </c>
      <c r="F49" s="174">
        <v>0</v>
      </c>
      <c r="G49" s="175">
        <f t="shared" si="4"/>
        <v>0</v>
      </c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</row>
    <row r="50" spans="1:60" ht="33.75" x14ac:dyDescent="0.2">
      <c r="A50" s="209">
        <v>37</v>
      </c>
      <c r="B50" s="166" t="s">
        <v>329</v>
      </c>
      <c r="C50" s="179" t="s">
        <v>330</v>
      </c>
      <c r="D50" s="185" t="s">
        <v>89</v>
      </c>
      <c r="E50" s="186">
        <v>2</v>
      </c>
      <c r="F50" s="174">
        <v>0</v>
      </c>
      <c r="G50" s="175">
        <f t="shared" ref="G50" si="5">E50*F50</f>
        <v>0</v>
      </c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</row>
    <row r="51" spans="1:60" ht="12.75" customHeight="1" outlineLevel="1" x14ac:dyDescent="0.2">
      <c r="A51" s="153" t="s">
        <v>87</v>
      </c>
      <c r="B51" s="154" t="s">
        <v>54</v>
      </c>
      <c r="C51" s="159" t="s">
        <v>55</v>
      </c>
      <c r="D51" s="155"/>
      <c r="E51" s="156"/>
      <c r="F51" s="157"/>
      <c r="G51" s="158">
        <f>SUM(G52:G55)</f>
        <v>0</v>
      </c>
      <c r="H51" s="151"/>
      <c r="I51" s="150"/>
      <c r="J51" s="151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ht="22.5" customHeight="1" outlineLevel="1" x14ac:dyDescent="0.2">
      <c r="A52" s="172">
        <v>38</v>
      </c>
      <c r="B52" s="166" t="s">
        <v>119</v>
      </c>
      <c r="C52" s="176" t="s">
        <v>151</v>
      </c>
      <c r="D52" s="167" t="s">
        <v>89</v>
      </c>
      <c r="E52" s="173">
        <v>1</v>
      </c>
      <c r="F52" s="174">
        <v>0</v>
      </c>
      <c r="G52" s="175">
        <f>E52*F52</f>
        <v>0</v>
      </c>
      <c r="H52" s="151"/>
      <c r="I52" s="150"/>
      <c r="J52" s="151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customHeight="1" outlineLevel="1" x14ac:dyDescent="0.2">
      <c r="A53" s="182">
        <v>39</v>
      </c>
      <c r="B53" s="184" t="s">
        <v>195</v>
      </c>
      <c r="C53" s="188" t="s">
        <v>188</v>
      </c>
      <c r="D53" s="185" t="s">
        <v>89</v>
      </c>
      <c r="E53" s="186">
        <v>7</v>
      </c>
      <c r="F53" s="174">
        <v>0</v>
      </c>
      <c r="G53" s="175">
        <f t="shared" ref="G53:G55" si="6">E53*F53</f>
        <v>0</v>
      </c>
      <c r="H53" s="151"/>
      <c r="I53" s="150"/>
      <c r="J53" s="151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4" customHeight="1" outlineLevel="1" x14ac:dyDescent="0.2">
      <c r="A54" s="182">
        <v>40</v>
      </c>
      <c r="B54" s="166" t="s">
        <v>231</v>
      </c>
      <c r="C54" s="188" t="s">
        <v>196</v>
      </c>
      <c r="D54" s="185" t="s">
        <v>89</v>
      </c>
      <c r="E54" s="186">
        <v>2</v>
      </c>
      <c r="F54" s="174">
        <v>0</v>
      </c>
      <c r="G54" s="175">
        <f t="shared" si="6"/>
        <v>0</v>
      </c>
      <c r="H54" s="151"/>
      <c r="I54" s="150"/>
      <c r="J54" s="151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1" customHeight="1" outlineLevel="1" x14ac:dyDescent="0.2">
      <c r="A55" s="172">
        <v>41</v>
      </c>
      <c r="B55" s="184" t="s">
        <v>250</v>
      </c>
      <c r="C55" s="164" t="s">
        <v>232</v>
      </c>
      <c r="D55" s="167" t="s">
        <v>89</v>
      </c>
      <c r="E55" s="173">
        <v>1</v>
      </c>
      <c r="F55" s="174">
        <v>0</v>
      </c>
      <c r="G55" s="175">
        <f t="shared" si="6"/>
        <v>0</v>
      </c>
      <c r="H55" s="151"/>
      <c r="I55" s="150"/>
      <c r="J55" s="151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x14ac:dyDescent="0.2">
      <c r="A56" s="153" t="s">
        <v>87</v>
      </c>
      <c r="B56" s="154" t="s">
        <v>56</v>
      </c>
      <c r="C56" s="159" t="s">
        <v>57</v>
      </c>
      <c r="D56" s="155"/>
      <c r="E56" s="156"/>
      <c r="F56" s="157"/>
      <c r="G56" s="158">
        <f>SUM(G57:G97)</f>
        <v>0</v>
      </c>
      <c r="H56" s="152"/>
      <c r="I56" s="152" t="e">
        <f>SUM(#REF!)</f>
        <v>#REF!</v>
      </c>
      <c r="J56" s="152"/>
      <c r="K56" s="152" t="e">
        <f>SUM(#REF!)</f>
        <v>#REF!</v>
      </c>
      <c r="L56" s="152"/>
      <c r="M56" s="152" t="e">
        <f>SUM(#REF!)</f>
        <v>#REF!</v>
      </c>
      <c r="N56" s="152"/>
      <c r="O56" s="152" t="e">
        <f>SUM(#REF!)</f>
        <v>#REF!</v>
      </c>
      <c r="P56" s="152"/>
      <c r="Q56" s="152" t="e">
        <f>SUM(#REF!)</f>
        <v>#REF!</v>
      </c>
      <c r="R56" s="152"/>
      <c r="S56" s="152"/>
      <c r="T56" s="152"/>
      <c r="U56" s="152"/>
      <c r="V56" s="152" t="e">
        <f>SUM(#REF!)</f>
        <v>#REF!</v>
      </c>
      <c r="W56" s="152"/>
      <c r="X56" s="152"/>
      <c r="AG56" t="s">
        <v>88</v>
      </c>
    </row>
    <row r="57" spans="1:60" ht="24" customHeight="1" outlineLevel="1" x14ac:dyDescent="0.2">
      <c r="A57" s="172">
        <v>42</v>
      </c>
      <c r="B57" s="166" t="s">
        <v>150</v>
      </c>
      <c r="C57" s="181" t="s">
        <v>153</v>
      </c>
      <c r="D57" s="167" t="s">
        <v>108</v>
      </c>
      <c r="E57" s="173">
        <v>0.5</v>
      </c>
      <c r="F57" s="174">
        <v>0</v>
      </c>
      <c r="G57" s="175">
        <f>E57*F57</f>
        <v>0</v>
      </c>
      <c r="H57" s="151"/>
      <c r="I57" s="150"/>
      <c r="J57" s="151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4" customHeight="1" outlineLevel="1" x14ac:dyDescent="0.2">
      <c r="A58" s="172">
        <v>43</v>
      </c>
      <c r="B58" s="166" t="s">
        <v>154</v>
      </c>
      <c r="C58" s="181" t="s">
        <v>152</v>
      </c>
      <c r="D58" s="167" t="s">
        <v>108</v>
      </c>
      <c r="E58" s="186">
        <v>15.75</v>
      </c>
      <c r="F58" s="174">
        <v>0</v>
      </c>
      <c r="G58" s="175">
        <f t="shared" ref="G58:G97" si="7">E58*F58</f>
        <v>0</v>
      </c>
      <c r="H58" s="151"/>
      <c r="I58" s="150"/>
      <c r="J58" s="151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4" customHeight="1" outlineLevel="1" x14ac:dyDescent="0.2">
      <c r="A59" s="172">
        <v>44</v>
      </c>
      <c r="B59" s="166" t="s">
        <v>156</v>
      </c>
      <c r="C59" s="164" t="s">
        <v>155</v>
      </c>
      <c r="D59" s="167" t="s">
        <v>108</v>
      </c>
      <c r="E59" s="173">
        <v>133.5</v>
      </c>
      <c r="F59" s="174">
        <v>0</v>
      </c>
      <c r="G59" s="175">
        <f t="shared" si="7"/>
        <v>0</v>
      </c>
      <c r="H59" s="151"/>
      <c r="I59" s="150"/>
      <c r="J59" s="151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4" customHeight="1" outlineLevel="1" x14ac:dyDescent="0.2">
      <c r="A60" s="172">
        <v>45</v>
      </c>
      <c r="B60" s="166" t="s">
        <v>101</v>
      </c>
      <c r="C60" s="179" t="s">
        <v>157</v>
      </c>
      <c r="D60" s="167" t="s">
        <v>108</v>
      </c>
      <c r="E60" s="173">
        <v>48</v>
      </c>
      <c r="F60" s="174">
        <v>0</v>
      </c>
      <c r="G60" s="175">
        <f t="shared" si="7"/>
        <v>0</v>
      </c>
      <c r="H60" s="151"/>
      <c r="I60" s="150"/>
      <c r="J60" s="151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150"/>
      <c r="W60" s="150"/>
      <c r="X60" s="150"/>
      <c r="Y60" s="147"/>
      <c r="Z60" s="147"/>
      <c r="AA60" s="147"/>
      <c r="AB60" s="147"/>
      <c r="AC60" s="147"/>
      <c r="AD60" s="147"/>
      <c r="AE60" s="147"/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4" customHeight="1" outlineLevel="1" x14ac:dyDescent="0.2">
      <c r="A61" s="172">
        <v>46</v>
      </c>
      <c r="B61" s="166" t="s">
        <v>102</v>
      </c>
      <c r="C61" s="179" t="s">
        <v>168</v>
      </c>
      <c r="D61" s="167" t="s">
        <v>108</v>
      </c>
      <c r="E61" s="173">
        <v>5</v>
      </c>
      <c r="F61" s="174">
        <v>0</v>
      </c>
      <c r="G61" s="175">
        <f t="shared" si="7"/>
        <v>0</v>
      </c>
      <c r="H61" s="151"/>
      <c r="I61" s="150"/>
      <c r="J61" s="151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4" customHeight="1" outlineLevel="1" x14ac:dyDescent="0.2">
      <c r="A62" s="172">
        <v>47</v>
      </c>
      <c r="B62" s="166" t="s">
        <v>103</v>
      </c>
      <c r="C62" s="164" t="s">
        <v>158</v>
      </c>
      <c r="D62" s="167" t="s">
        <v>108</v>
      </c>
      <c r="E62" s="173">
        <v>1.5</v>
      </c>
      <c r="F62" s="174">
        <v>0</v>
      </c>
      <c r="G62" s="175">
        <f t="shared" si="7"/>
        <v>0</v>
      </c>
      <c r="H62" s="151"/>
      <c r="I62" s="150"/>
      <c r="J62" s="151"/>
      <c r="K62" s="150"/>
      <c r="L62" s="150"/>
      <c r="M62" s="150"/>
      <c r="N62" s="150"/>
      <c r="O62" s="150"/>
      <c r="P62" s="150"/>
      <c r="Q62" s="150"/>
      <c r="R62" s="150"/>
      <c r="S62" s="150"/>
      <c r="T62" s="150"/>
      <c r="U62" s="150"/>
      <c r="V62" s="150"/>
      <c r="W62" s="150"/>
      <c r="X62" s="150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4" customHeight="1" outlineLevel="1" x14ac:dyDescent="0.2">
      <c r="A63" s="172">
        <v>48</v>
      </c>
      <c r="B63" s="166" t="s">
        <v>116</v>
      </c>
      <c r="C63" s="164" t="s">
        <v>162</v>
      </c>
      <c r="D63" s="167" t="s">
        <v>108</v>
      </c>
      <c r="E63" s="173">
        <v>3</v>
      </c>
      <c r="F63" s="174">
        <v>0</v>
      </c>
      <c r="G63" s="175">
        <f t="shared" si="7"/>
        <v>0</v>
      </c>
      <c r="H63" s="151"/>
      <c r="I63" s="150"/>
      <c r="J63" s="151"/>
      <c r="K63" s="150"/>
      <c r="L63" s="150"/>
      <c r="M63" s="150"/>
      <c r="N63" s="150"/>
      <c r="O63" s="150"/>
      <c r="P63" s="150"/>
      <c r="Q63" s="150"/>
      <c r="R63" s="150"/>
      <c r="S63" s="150"/>
      <c r="T63" s="150"/>
      <c r="U63" s="150"/>
      <c r="V63" s="150"/>
      <c r="W63" s="150"/>
      <c r="X63" s="150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4" customHeight="1" outlineLevel="1" x14ac:dyDescent="0.2">
      <c r="A64" s="172">
        <v>49</v>
      </c>
      <c r="B64" s="166" t="s">
        <v>165</v>
      </c>
      <c r="C64" s="164" t="s">
        <v>167</v>
      </c>
      <c r="D64" s="167" t="s">
        <v>108</v>
      </c>
      <c r="E64" s="173">
        <v>3</v>
      </c>
      <c r="F64" s="174">
        <v>0</v>
      </c>
      <c r="G64" s="175">
        <f t="shared" si="7"/>
        <v>0</v>
      </c>
      <c r="H64" s="151"/>
      <c r="I64" s="150"/>
      <c r="J64" s="151"/>
      <c r="K64" s="150"/>
      <c r="L64" s="150"/>
      <c r="M64" s="150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4" customHeight="1" outlineLevel="1" x14ac:dyDescent="0.2">
      <c r="A65" s="172">
        <v>50</v>
      </c>
      <c r="B65" s="166" t="s">
        <v>104</v>
      </c>
      <c r="C65" s="164" t="s">
        <v>163</v>
      </c>
      <c r="D65" s="167" t="s">
        <v>108</v>
      </c>
      <c r="E65" s="173">
        <v>3.6</v>
      </c>
      <c r="F65" s="174">
        <v>0</v>
      </c>
      <c r="G65" s="175">
        <f t="shared" si="7"/>
        <v>0</v>
      </c>
      <c r="H65" s="151"/>
      <c r="I65" s="150"/>
      <c r="J65" s="151"/>
      <c r="K65" s="150"/>
      <c r="L65" s="150"/>
      <c r="M65" s="150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4" customHeight="1" outlineLevel="1" x14ac:dyDescent="0.2">
      <c r="A66" s="172">
        <v>51</v>
      </c>
      <c r="B66" s="166" t="s">
        <v>105</v>
      </c>
      <c r="C66" s="164" t="s">
        <v>164</v>
      </c>
      <c r="D66" s="167" t="s">
        <v>108</v>
      </c>
      <c r="E66" s="173">
        <v>14</v>
      </c>
      <c r="F66" s="174">
        <v>0</v>
      </c>
      <c r="G66" s="175">
        <f t="shared" si="7"/>
        <v>0</v>
      </c>
      <c r="H66" s="151"/>
      <c r="I66" s="150"/>
      <c r="J66" s="151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4" customHeight="1" outlineLevel="1" x14ac:dyDescent="0.2">
      <c r="A67" s="172">
        <v>52</v>
      </c>
      <c r="B67" s="166" t="s">
        <v>170</v>
      </c>
      <c r="C67" s="164" t="s">
        <v>166</v>
      </c>
      <c r="D67" s="167" t="s">
        <v>108</v>
      </c>
      <c r="E67" s="173">
        <v>0.3</v>
      </c>
      <c r="F67" s="174">
        <v>0</v>
      </c>
      <c r="G67" s="175">
        <f t="shared" si="7"/>
        <v>0</v>
      </c>
      <c r="H67" s="151"/>
      <c r="I67" s="150"/>
      <c r="J67" s="151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4" customHeight="1" outlineLevel="1" x14ac:dyDescent="0.2">
      <c r="A68" s="172">
        <v>53</v>
      </c>
      <c r="B68" s="166" t="s">
        <v>106</v>
      </c>
      <c r="C68" s="164" t="s">
        <v>169</v>
      </c>
      <c r="D68" s="167" t="s">
        <v>108</v>
      </c>
      <c r="E68" s="173">
        <v>10.5</v>
      </c>
      <c r="F68" s="174">
        <v>0</v>
      </c>
      <c r="G68" s="175">
        <f t="shared" si="7"/>
        <v>0</v>
      </c>
      <c r="H68" s="151"/>
      <c r="I68" s="150"/>
      <c r="J68" s="151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ht="24" customHeight="1" outlineLevel="1" x14ac:dyDescent="0.2">
      <c r="A69" s="172">
        <v>54</v>
      </c>
      <c r="B69" s="166" t="s">
        <v>107</v>
      </c>
      <c r="C69" s="164" t="s">
        <v>171</v>
      </c>
      <c r="D69" s="167" t="s">
        <v>108</v>
      </c>
      <c r="E69" s="186">
        <v>22.5</v>
      </c>
      <c r="F69" s="174">
        <v>0</v>
      </c>
      <c r="G69" s="175">
        <f t="shared" si="7"/>
        <v>0</v>
      </c>
      <c r="H69" s="151"/>
      <c r="I69" s="150"/>
      <c r="J69" s="151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4" customHeight="1" outlineLevel="1" x14ac:dyDescent="0.2">
      <c r="A70" s="172">
        <v>55</v>
      </c>
      <c r="B70" s="166" t="s">
        <v>251</v>
      </c>
      <c r="C70" s="164" t="s">
        <v>173</v>
      </c>
      <c r="D70" s="167" t="s">
        <v>108</v>
      </c>
      <c r="E70" s="173">
        <v>12.5</v>
      </c>
      <c r="F70" s="174">
        <v>0</v>
      </c>
      <c r="G70" s="175">
        <f t="shared" si="7"/>
        <v>0</v>
      </c>
      <c r="H70" s="151"/>
      <c r="I70" s="150"/>
      <c r="J70" s="151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4" customHeight="1" outlineLevel="1" x14ac:dyDescent="0.2">
      <c r="A71" s="172">
        <v>56</v>
      </c>
      <c r="B71" s="166" t="s">
        <v>120</v>
      </c>
      <c r="C71" s="164" t="s">
        <v>174</v>
      </c>
      <c r="D71" s="167" t="s">
        <v>108</v>
      </c>
      <c r="E71" s="186">
        <v>3.6</v>
      </c>
      <c r="F71" s="174">
        <v>0</v>
      </c>
      <c r="G71" s="175">
        <f t="shared" si="7"/>
        <v>0</v>
      </c>
      <c r="H71" s="151"/>
      <c r="I71" s="150"/>
      <c r="J71" s="151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4" customHeight="1" outlineLevel="1" x14ac:dyDescent="0.2">
      <c r="A72" s="172">
        <v>57</v>
      </c>
      <c r="B72" s="166" t="s">
        <v>176</v>
      </c>
      <c r="C72" s="164" t="s">
        <v>175</v>
      </c>
      <c r="D72" s="167" t="s">
        <v>108</v>
      </c>
      <c r="E72" s="173">
        <v>14</v>
      </c>
      <c r="F72" s="174">
        <v>0</v>
      </c>
      <c r="G72" s="175">
        <f t="shared" si="7"/>
        <v>0</v>
      </c>
      <c r="H72" s="151"/>
      <c r="I72" s="150"/>
      <c r="J72" s="151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47"/>
      <c r="Z72" s="147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ht="45.75" customHeight="1" outlineLevel="1" x14ac:dyDescent="0.2">
      <c r="A73" s="172">
        <v>58</v>
      </c>
      <c r="B73" s="166" t="s">
        <v>177</v>
      </c>
      <c r="C73" s="164" t="s">
        <v>183</v>
      </c>
      <c r="D73" s="167" t="s">
        <v>89</v>
      </c>
      <c r="E73" s="173">
        <v>1</v>
      </c>
      <c r="F73" s="174">
        <v>0</v>
      </c>
      <c r="G73" s="175">
        <f t="shared" si="7"/>
        <v>0</v>
      </c>
      <c r="H73" s="151"/>
      <c r="I73" s="150"/>
      <c r="J73" s="151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47"/>
      <c r="Z73" s="147"/>
      <c r="AA73" s="147"/>
      <c r="AB73" s="147"/>
      <c r="AC73" s="147"/>
      <c r="AD73" s="147"/>
      <c r="AE73" s="147"/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22.5" customHeight="1" outlineLevel="1" x14ac:dyDescent="0.2">
      <c r="A74" s="172">
        <v>59</v>
      </c>
      <c r="B74" s="166" t="s">
        <v>178</v>
      </c>
      <c r="C74" s="179" t="s">
        <v>186</v>
      </c>
      <c r="D74" s="185" t="s">
        <v>108</v>
      </c>
      <c r="E74" s="186">
        <v>6.2</v>
      </c>
      <c r="F74" s="174">
        <v>0</v>
      </c>
      <c r="G74" s="175">
        <f t="shared" si="7"/>
        <v>0</v>
      </c>
      <c r="H74" s="151"/>
      <c r="I74" s="150"/>
      <c r="J74" s="151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customHeight="1" outlineLevel="1" x14ac:dyDescent="0.2">
      <c r="A75" s="172">
        <v>60</v>
      </c>
      <c r="B75" s="166" t="s">
        <v>184</v>
      </c>
      <c r="C75" s="179" t="s">
        <v>197</v>
      </c>
      <c r="D75" s="185" t="s">
        <v>108</v>
      </c>
      <c r="E75" s="186">
        <v>2.9</v>
      </c>
      <c r="F75" s="174">
        <v>0</v>
      </c>
      <c r="G75" s="175">
        <f t="shared" si="7"/>
        <v>0</v>
      </c>
      <c r="H75" s="151"/>
      <c r="I75" s="150"/>
      <c r="J75" s="151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customHeight="1" outlineLevel="1" x14ac:dyDescent="0.2">
      <c r="A76" s="172">
        <v>61</v>
      </c>
      <c r="B76" s="166" t="s">
        <v>185</v>
      </c>
      <c r="C76" s="179" t="s">
        <v>202</v>
      </c>
      <c r="D76" s="185" t="s">
        <v>108</v>
      </c>
      <c r="E76" s="186">
        <v>1.5</v>
      </c>
      <c r="F76" s="174">
        <v>0</v>
      </c>
      <c r="G76" s="175">
        <f t="shared" si="7"/>
        <v>0</v>
      </c>
      <c r="H76" s="151"/>
      <c r="I76" s="150"/>
      <c r="J76" s="151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50"/>
      <c r="V76" s="150"/>
      <c r="W76" s="150"/>
      <c r="X76" s="150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ht="22.5" customHeight="1" outlineLevel="1" x14ac:dyDescent="0.2">
      <c r="A77" s="172">
        <v>62</v>
      </c>
      <c r="B77" s="166" t="s">
        <v>252</v>
      </c>
      <c r="C77" s="179" t="s">
        <v>203</v>
      </c>
      <c r="D77" s="185" t="s">
        <v>108</v>
      </c>
      <c r="E77" s="186">
        <v>4.5</v>
      </c>
      <c r="F77" s="174">
        <v>0</v>
      </c>
      <c r="G77" s="175">
        <f t="shared" si="7"/>
        <v>0</v>
      </c>
      <c r="H77" s="151"/>
      <c r="I77" s="150"/>
      <c r="J77" s="151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2.5" customHeight="1" outlineLevel="1" x14ac:dyDescent="0.2">
      <c r="A78" s="172">
        <v>63</v>
      </c>
      <c r="B78" s="166" t="s">
        <v>253</v>
      </c>
      <c r="C78" s="179" t="s">
        <v>204</v>
      </c>
      <c r="D78" s="185" t="s">
        <v>108</v>
      </c>
      <c r="E78" s="186">
        <v>1</v>
      </c>
      <c r="F78" s="174">
        <v>0</v>
      </c>
      <c r="G78" s="175">
        <f t="shared" si="7"/>
        <v>0</v>
      </c>
      <c r="H78" s="151"/>
      <c r="I78" s="150"/>
      <c r="J78" s="151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ht="22.5" customHeight="1" outlineLevel="1" x14ac:dyDescent="0.2">
      <c r="A79" s="172">
        <v>64</v>
      </c>
      <c r="B79" s="166" t="s">
        <v>254</v>
      </c>
      <c r="C79" s="179" t="s">
        <v>162</v>
      </c>
      <c r="D79" s="185" t="s">
        <v>108</v>
      </c>
      <c r="E79" s="186">
        <v>0.5</v>
      </c>
      <c r="F79" s="174">
        <v>0</v>
      </c>
      <c r="G79" s="175">
        <f t="shared" si="7"/>
        <v>0</v>
      </c>
      <c r="H79" s="151"/>
      <c r="I79" s="150"/>
      <c r="J79" s="151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ht="22.5" customHeight="1" outlineLevel="1" x14ac:dyDescent="0.2">
      <c r="A80" s="172">
        <v>65</v>
      </c>
      <c r="B80" s="166" t="s">
        <v>255</v>
      </c>
      <c r="C80" s="179" t="s">
        <v>205</v>
      </c>
      <c r="D80" s="185" t="s">
        <v>108</v>
      </c>
      <c r="E80" s="186">
        <v>5.5</v>
      </c>
      <c r="F80" s="174">
        <v>0</v>
      </c>
      <c r="G80" s="175">
        <f t="shared" si="7"/>
        <v>0</v>
      </c>
      <c r="H80" s="151"/>
      <c r="I80" s="150"/>
      <c r="J80" s="151"/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customHeight="1" outlineLevel="1" x14ac:dyDescent="0.2">
      <c r="A81" s="172">
        <v>66</v>
      </c>
      <c r="B81" s="166" t="s">
        <v>256</v>
      </c>
      <c r="C81" s="179" t="s">
        <v>172</v>
      </c>
      <c r="D81" s="185" t="s">
        <v>108</v>
      </c>
      <c r="E81" s="186">
        <v>6.9</v>
      </c>
      <c r="F81" s="174">
        <v>0</v>
      </c>
      <c r="G81" s="175">
        <f t="shared" si="7"/>
        <v>0</v>
      </c>
      <c r="H81" s="151"/>
      <c r="I81" s="150"/>
      <c r="J81" s="151"/>
      <c r="K81" s="150"/>
      <c r="L81" s="150"/>
      <c r="M81" s="150"/>
      <c r="N81" s="150"/>
      <c r="O81" s="150"/>
      <c r="P81" s="150"/>
      <c r="Q81" s="150"/>
      <c r="R81" s="150"/>
      <c r="S81" s="150"/>
      <c r="T81" s="150"/>
      <c r="U81" s="150"/>
      <c r="V81" s="150"/>
      <c r="W81" s="150"/>
      <c r="X81" s="150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ht="22.5" customHeight="1" outlineLevel="1" x14ac:dyDescent="0.2">
      <c r="A82" s="172">
        <v>67</v>
      </c>
      <c r="B82" s="166" t="s">
        <v>257</v>
      </c>
      <c r="C82" s="179" t="s">
        <v>206</v>
      </c>
      <c r="D82" s="185" t="s">
        <v>108</v>
      </c>
      <c r="E82" s="186">
        <v>32.5</v>
      </c>
      <c r="F82" s="174">
        <v>0</v>
      </c>
      <c r="G82" s="175">
        <f t="shared" si="7"/>
        <v>0</v>
      </c>
      <c r="H82" s="151"/>
      <c r="I82" s="150"/>
      <c r="J82" s="151"/>
      <c r="K82" s="150"/>
      <c r="L82" s="150"/>
      <c r="M82" s="150"/>
      <c r="N82" s="150"/>
      <c r="O82" s="150"/>
      <c r="P82" s="150"/>
      <c r="Q82" s="150"/>
      <c r="R82" s="150"/>
      <c r="S82" s="150"/>
      <c r="T82" s="150"/>
      <c r="U82" s="150"/>
      <c r="V82" s="150"/>
      <c r="W82" s="150"/>
      <c r="X82" s="150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22.5" customHeight="1" outlineLevel="1" x14ac:dyDescent="0.2">
      <c r="A83" s="172">
        <v>68</v>
      </c>
      <c r="B83" s="166" t="s">
        <v>258</v>
      </c>
      <c r="C83" s="179" t="s">
        <v>207</v>
      </c>
      <c r="D83" s="185" t="s">
        <v>108</v>
      </c>
      <c r="E83" s="186">
        <v>19</v>
      </c>
      <c r="F83" s="174">
        <v>0</v>
      </c>
      <c r="G83" s="175">
        <f t="shared" si="7"/>
        <v>0</v>
      </c>
      <c r="H83" s="151"/>
      <c r="I83" s="150"/>
      <c r="J83" s="151"/>
      <c r="K83" s="150"/>
      <c r="L83" s="150"/>
      <c r="M83" s="150"/>
      <c r="N83" s="150"/>
      <c r="O83" s="150"/>
      <c r="P83" s="150"/>
      <c r="Q83" s="150"/>
      <c r="R83" s="150"/>
      <c r="S83" s="150"/>
      <c r="T83" s="150"/>
      <c r="U83" s="150"/>
      <c r="V83" s="150"/>
      <c r="W83" s="150"/>
      <c r="X83" s="150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ht="22.5" customHeight="1" outlineLevel="1" x14ac:dyDescent="0.2">
      <c r="A84" s="172">
        <v>69</v>
      </c>
      <c r="B84" s="166" t="s">
        <v>259</v>
      </c>
      <c r="C84" s="179" t="s">
        <v>210</v>
      </c>
      <c r="D84" s="185" t="s">
        <v>108</v>
      </c>
      <c r="E84" s="186">
        <v>9.5</v>
      </c>
      <c r="F84" s="174">
        <v>0</v>
      </c>
      <c r="G84" s="175">
        <f t="shared" si="7"/>
        <v>0</v>
      </c>
      <c r="H84" s="151"/>
      <c r="I84" s="150"/>
      <c r="J84" s="151"/>
      <c r="K84" s="150"/>
      <c r="L84" s="150"/>
      <c r="M84" s="150"/>
      <c r="N84" s="150"/>
      <c r="O84" s="150"/>
      <c r="P84" s="150"/>
      <c r="Q84" s="150"/>
      <c r="R84" s="150"/>
      <c r="S84" s="150"/>
      <c r="T84" s="150"/>
      <c r="U84" s="150"/>
      <c r="V84" s="150"/>
      <c r="W84" s="150"/>
      <c r="X84" s="150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customHeight="1" outlineLevel="1" x14ac:dyDescent="0.2">
      <c r="A85" s="172">
        <v>70</v>
      </c>
      <c r="B85" s="166" t="s">
        <v>260</v>
      </c>
      <c r="C85" s="179" t="s">
        <v>212</v>
      </c>
      <c r="D85" s="185" t="s">
        <v>108</v>
      </c>
      <c r="E85" s="186">
        <v>2</v>
      </c>
      <c r="F85" s="174">
        <v>0</v>
      </c>
      <c r="G85" s="175">
        <f t="shared" si="7"/>
        <v>0</v>
      </c>
      <c r="H85" s="151"/>
      <c r="I85" s="150"/>
      <c r="J85" s="151"/>
      <c r="K85" s="150"/>
      <c r="L85" s="150"/>
      <c r="M85" s="150"/>
      <c r="N85" s="150"/>
      <c r="O85" s="150"/>
      <c r="P85" s="150"/>
      <c r="Q85" s="150"/>
      <c r="R85" s="150"/>
      <c r="S85" s="150"/>
      <c r="T85" s="150"/>
      <c r="U85" s="150"/>
      <c r="V85" s="150"/>
      <c r="W85" s="150"/>
      <c r="X85" s="150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ht="22.5" customHeight="1" outlineLevel="1" x14ac:dyDescent="0.2">
      <c r="A86" s="172">
        <v>71</v>
      </c>
      <c r="B86" s="166" t="s">
        <v>261</v>
      </c>
      <c r="C86" s="179" t="s">
        <v>157</v>
      </c>
      <c r="D86" s="185" t="s">
        <v>108</v>
      </c>
      <c r="E86" s="186">
        <v>54</v>
      </c>
      <c r="F86" s="174">
        <v>0</v>
      </c>
      <c r="G86" s="175">
        <f t="shared" si="7"/>
        <v>0</v>
      </c>
      <c r="H86" s="151"/>
      <c r="I86" s="150"/>
      <c r="J86" s="151"/>
      <c r="K86" s="150"/>
      <c r="L86" s="150"/>
      <c r="M86" s="150"/>
      <c r="N86" s="150"/>
      <c r="O86" s="150"/>
      <c r="P86" s="150"/>
      <c r="Q86" s="150"/>
      <c r="R86" s="150"/>
      <c r="S86" s="150"/>
      <c r="T86" s="150"/>
      <c r="U86" s="150"/>
      <c r="V86" s="150"/>
      <c r="W86" s="150"/>
      <c r="X86" s="150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ht="22.5" customHeight="1" outlineLevel="1" x14ac:dyDescent="0.2">
      <c r="A87" s="172">
        <v>72</v>
      </c>
      <c r="B87" s="166" t="s">
        <v>262</v>
      </c>
      <c r="C87" s="179" t="s">
        <v>214</v>
      </c>
      <c r="D87" s="185" t="s">
        <v>108</v>
      </c>
      <c r="E87" s="186">
        <v>16.5</v>
      </c>
      <c r="F87" s="174">
        <v>0</v>
      </c>
      <c r="G87" s="175">
        <f t="shared" si="7"/>
        <v>0</v>
      </c>
      <c r="H87" s="151"/>
      <c r="I87" s="150"/>
      <c r="J87" s="151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ht="22.5" customHeight="1" outlineLevel="1" x14ac:dyDescent="0.2">
      <c r="A88" s="172">
        <v>73</v>
      </c>
      <c r="B88" s="166" t="s">
        <v>263</v>
      </c>
      <c r="C88" s="179" t="s">
        <v>215</v>
      </c>
      <c r="D88" s="185" t="s">
        <v>108</v>
      </c>
      <c r="E88" s="186">
        <v>0.5</v>
      </c>
      <c r="F88" s="174">
        <v>0</v>
      </c>
      <c r="G88" s="175">
        <f t="shared" si="7"/>
        <v>0</v>
      </c>
      <c r="H88" s="151"/>
      <c r="I88" s="150"/>
      <c r="J88" s="151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2.5" customHeight="1" outlineLevel="1" x14ac:dyDescent="0.2">
      <c r="A89" s="172">
        <v>74</v>
      </c>
      <c r="B89" s="166" t="s">
        <v>264</v>
      </c>
      <c r="C89" s="179" t="s">
        <v>216</v>
      </c>
      <c r="D89" s="185" t="s">
        <v>108</v>
      </c>
      <c r="E89" s="186">
        <v>12</v>
      </c>
      <c r="F89" s="174">
        <v>0</v>
      </c>
      <c r="G89" s="175">
        <f t="shared" si="7"/>
        <v>0</v>
      </c>
      <c r="H89" s="151"/>
      <c r="I89" s="150"/>
      <c r="J89" s="151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50"/>
      <c r="W89" s="150"/>
      <c r="X89" s="150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ht="22.5" customHeight="1" outlineLevel="1" x14ac:dyDescent="0.2">
      <c r="A90" s="172">
        <v>75</v>
      </c>
      <c r="B90" s="166" t="s">
        <v>265</v>
      </c>
      <c r="C90" s="179" t="s">
        <v>217</v>
      </c>
      <c r="D90" s="185" t="s">
        <v>108</v>
      </c>
      <c r="E90" s="186">
        <v>8.5</v>
      </c>
      <c r="F90" s="174">
        <v>0</v>
      </c>
      <c r="G90" s="175">
        <f t="shared" si="7"/>
        <v>0</v>
      </c>
      <c r="H90" s="151"/>
      <c r="I90" s="150"/>
      <c r="J90" s="151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ht="22.5" customHeight="1" outlineLevel="1" x14ac:dyDescent="0.2">
      <c r="A91" s="172">
        <v>76</v>
      </c>
      <c r="B91" s="166" t="s">
        <v>266</v>
      </c>
      <c r="C91" s="179" t="s">
        <v>218</v>
      </c>
      <c r="D91" s="185" t="s">
        <v>108</v>
      </c>
      <c r="E91" s="186">
        <v>4.5</v>
      </c>
      <c r="F91" s="174">
        <v>0</v>
      </c>
      <c r="G91" s="175">
        <f t="shared" si="7"/>
        <v>0</v>
      </c>
      <c r="H91" s="151"/>
      <c r="I91" s="150"/>
      <c r="J91" s="151"/>
      <c r="K91" s="150"/>
      <c r="L91" s="150"/>
      <c r="M91" s="150"/>
      <c r="N91" s="150"/>
      <c r="O91" s="150"/>
      <c r="P91" s="150"/>
      <c r="Q91" s="150"/>
      <c r="R91" s="150"/>
      <c r="S91" s="150"/>
      <c r="T91" s="150"/>
      <c r="U91" s="150"/>
      <c r="V91" s="150"/>
      <c r="W91" s="150"/>
      <c r="X91" s="150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22.5" customHeight="1" outlineLevel="1" x14ac:dyDescent="0.2">
      <c r="A92" s="172">
        <v>77</v>
      </c>
      <c r="B92" s="166" t="s">
        <v>267</v>
      </c>
      <c r="C92" s="179" t="s">
        <v>219</v>
      </c>
      <c r="D92" s="185" t="s">
        <v>108</v>
      </c>
      <c r="E92" s="186">
        <v>0.75</v>
      </c>
      <c r="F92" s="174">
        <v>0</v>
      </c>
      <c r="G92" s="175">
        <f t="shared" si="7"/>
        <v>0</v>
      </c>
      <c r="H92" s="151"/>
      <c r="I92" s="150"/>
      <c r="J92" s="151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47"/>
      <c r="Z92" s="147"/>
      <c r="AA92" s="147"/>
      <c r="AB92" s="147"/>
      <c r="AC92" s="147"/>
      <c r="AD92" s="147"/>
      <c r="AE92" s="147"/>
      <c r="AF92" s="147"/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customHeight="1" outlineLevel="1" x14ac:dyDescent="0.2">
      <c r="A93" s="172">
        <v>78</v>
      </c>
      <c r="B93" s="166" t="s">
        <v>268</v>
      </c>
      <c r="C93" s="179" t="s">
        <v>220</v>
      </c>
      <c r="D93" s="185" t="s">
        <v>108</v>
      </c>
      <c r="E93" s="186">
        <v>9</v>
      </c>
      <c r="F93" s="174">
        <v>0</v>
      </c>
      <c r="G93" s="175">
        <f t="shared" si="7"/>
        <v>0</v>
      </c>
      <c r="H93" s="151"/>
      <c r="I93" s="150"/>
      <c r="J93" s="151"/>
      <c r="K93" s="150"/>
      <c r="L93" s="150"/>
      <c r="M93" s="150"/>
      <c r="N93" s="150"/>
      <c r="O93" s="150"/>
      <c r="P93" s="150"/>
      <c r="Q93" s="150"/>
      <c r="R93" s="150"/>
      <c r="S93" s="150"/>
      <c r="T93" s="150"/>
      <c r="U93" s="150"/>
      <c r="V93" s="150"/>
      <c r="W93" s="150"/>
      <c r="X93" s="150"/>
      <c r="Y93" s="147"/>
      <c r="Z93" s="147"/>
      <c r="AA93" s="147"/>
      <c r="AB93" s="147"/>
      <c r="AC93" s="147"/>
      <c r="AD93" s="147"/>
      <c r="AE93" s="147"/>
      <c r="AF93" s="147"/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ht="22.5" customHeight="1" outlineLevel="1" x14ac:dyDescent="0.2">
      <c r="A94" s="172">
        <v>79</v>
      </c>
      <c r="B94" s="166" t="s">
        <v>269</v>
      </c>
      <c r="C94" s="179" t="s">
        <v>221</v>
      </c>
      <c r="D94" s="185" t="s">
        <v>108</v>
      </c>
      <c r="E94" s="186">
        <v>2.75</v>
      </c>
      <c r="F94" s="174">
        <v>0</v>
      </c>
      <c r="G94" s="175">
        <f t="shared" si="7"/>
        <v>0</v>
      </c>
      <c r="H94" s="151"/>
      <c r="I94" s="150"/>
      <c r="J94" s="151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47"/>
      <c r="Z94" s="147"/>
      <c r="AA94" s="147"/>
      <c r="AB94" s="147"/>
      <c r="AC94" s="147"/>
      <c r="AD94" s="147"/>
      <c r="AE94" s="147"/>
      <c r="AF94" s="147"/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customHeight="1" outlineLevel="1" x14ac:dyDescent="0.2">
      <c r="A95" s="172">
        <v>80</v>
      </c>
      <c r="B95" s="166" t="s">
        <v>270</v>
      </c>
      <c r="C95" s="179" t="s">
        <v>222</v>
      </c>
      <c r="D95" s="185" t="s">
        <v>108</v>
      </c>
      <c r="E95" s="186">
        <v>6.25</v>
      </c>
      <c r="F95" s="174">
        <v>0</v>
      </c>
      <c r="G95" s="175">
        <f t="shared" si="7"/>
        <v>0</v>
      </c>
      <c r="H95" s="151"/>
      <c r="I95" s="150"/>
      <c r="J95" s="151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ht="22.5" customHeight="1" outlineLevel="1" x14ac:dyDescent="0.2">
      <c r="A96" s="172">
        <v>81</v>
      </c>
      <c r="B96" s="166" t="s">
        <v>271</v>
      </c>
      <c r="C96" s="164" t="s">
        <v>233</v>
      </c>
      <c r="D96" s="167" t="s">
        <v>108</v>
      </c>
      <c r="E96" s="173">
        <v>8.75</v>
      </c>
      <c r="F96" s="174">
        <v>0</v>
      </c>
      <c r="G96" s="175">
        <f t="shared" si="7"/>
        <v>0</v>
      </c>
      <c r="H96" s="151"/>
      <c r="I96" s="150"/>
      <c r="J96" s="151"/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customHeight="1" outlineLevel="1" x14ac:dyDescent="0.2">
      <c r="A97" s="172">
        <v>82</v>
      </c>
      <c r="B97" s="166" t="s">
        <v>272</v>
      </c>
      <c r="C97" s="164" t="s">
        <v>234</v>
      </c>
      <c r="D97" s="167" t="s">
        <v>108</v>
      </c>
      <c r="E97" s="173">
        <v>11.5</v>
      </c>
      <c r="F97" s="174">
        <v>0</v>
      </c>
      <c r="G97" s="175">
        <f t="shared" si="7"/>
        <v>0</v>
      </c>
      <c r="H97" s="151"/>
      <c r="I97" s="150"/>
      <c r="J97" s="151"/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12.75" customHeight="1" outlineLevel="1" x14ac:dyDescent="0.2">
      <c r="A98" s="153" t="s">
        <v>87</v>
      </c>
      <c r="B98" s="154" t="s">
        <v>225</v>
      </c>
      <c r="C98" s="159" t="s">
        <v>226</v>
      </c>
      <c r="D98" s="155"/>
      <c r="E98" s="156"/>
      <c r="F98" s="157"/>
      <c r="G98" s="158">
        <f>SUM(G99:G107)</f>
        <v>0</v>
      </c>
      <c r="H98" s="151"/>
      <c r="I98" s="150"/>
      <c r="J98" s="151"/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57" customHeight="1" outlineLevel="1" x14ac:dyDescent="0.2">
      <c r="A99" s="172">
        <v>83</v>
      </c>
      <c r="B99" s="166" t="s">
        <v>227</v>
      </c>
      <c r="C99" s="164" t="s">
        <v>228</v>
      </c>
      <c r="D99" s="167" t="s">
        <v>89</v>
      </c>
      <c r="E99" s="173">
        <v>2</v>
      </c>
      <c r="F99" s="174">
        <v>0</v>
      </c>
      <c r="G99" s="175">
        <f>E99*F99</f>
        <v>0</v>
      </c>
      <c r="H99" s="151"/>
      <c r="I99" s="150"/>
      <c r="J99" s="151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1.75" customHeight="1" outlineLevel="1" x14ac:dyDescent="0.2">
      <c r="A100" s="172">
        <v>84</v>
      </c>
      <c r="B100" s="166" t="s">
        <v>273</v>
      </c>
      <c r="C100" s="183" t="s">
        <v>229</v>
      </c>
      <c r="D100" s="167" t="s">
        <v>108</v>
      </c>
      <c r="E100" s="173">
        <v>41</v>
      </c>
      <c r="F100" s="174">
        <v>0</v>
      </c>
      <c r="G100" s="175">
        <f t="shared" ref="G100:G107" si="8">ROUND(E100*F100,2)</f>
        <v>0</v>
      </c>
      <c r="H100" s="151"/>
      <c r="I100" s="150"/>
      <c r="J100" s="151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customHeight="1" outlineLevel="1" x14ac:dyDescent="0.2">
      <c r="A101" s="172">
        <v>85</v>
      </c>
      <c r="B101" s="166" t="s">
        <v>274</v>
      </c>
      <c r="C101" s="176" t="s">
        <v>276</v>
      </c>
      <c r="D101" s="167" t="s">
        <v>108</v>
      </c>
      <c r="E101" s="173">
        <v>41</v>
      </c>
      <c r="F101" s="174">
        <v>0</v>
      </c>
      <c r="G101" s="175">
        <f t="shared" si="8"/>
        <v>0</v>
      </c>
      <c r="H101" s="151"/>
      <c r="I101" s="150"/>
      <c r="J101" s="151"/>
      <c r="K101" s="150"/>
      <c r="L101" s="150"/>
      <c r="M101" s="150"/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12.6" customHeight="1" outlineLevel="1" x14ac:dyDescent="0.2">
      <c r="A102" s="172">
        <v>86</v>
      </c>
      <c r="B102" s="166" t="s">
        <v>277</v>
      </c>
      <c r="C102" s="176" t="s">
        <v>278</v>
      </c>
      <c r="D102" s="167" t="s">
        <v>89</v>
      </c>
      <c r="E102" s="173">
        <v>8</v>
      </c>
      <c r="F102" s="174">
        <v>0</v>
      </c>
      <c r="G102" s="175">
        <f t="shared" si="8"/>
        <v>0</v>
      </c>
      <c r="H102" s="151"/>
      <c r="I102" s="150"/>
      <c r="J102" s="151"/>
      <c r="K102" s="150"/>
      <c r="L102" s="150"/>
      <c r="M102" s="150"/>
      <c r="N102" s="150"/>
      <c r="O102" s="150"/>
      <c r="P102" s="150"/>
      <c r="Q102" s="150"/>
      <c r="R102" s="150"/>
      <c r="S102" s="150"/>
      <c r="T102" s="150"/>
      <c r="U102" s="150"/>
      <c r="V102" s="150"/>
      <c r="W102" s="150"/>
      <c r="X102" s="150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3.25" customHeight="1" outlineLevel="1" x14ac:dyDescent="0.2">
      <c r="A103" s="172">
        <v>87</v>
      </c>
      <c r="B103" s="166" t="s">
        <v>279</v>
      </c>
      <c r="C103" s="176" t="s">
        <v>280</v>
      </c>
      <c r="D103" s="167" t="s">
        <v>89</v>
      </c>
      <c r="E103" s="173">
        <v>2</v>
      </c>
      <c r="F103" s="174">
        <v>0</v>
      </c>
      <c r="G103" s="175">
        <f t="shared" si="8"/>
        <v>0</v>
      </c>
      <c r="H103" s="151"/>
      <c r="I103" s="150"/>
      <c r="J103" s="151"/>
      <c r="K103" s="150"/>
      <c r="L103" s="150"/>
      <c r="M103" s="150"/>
      <c r="N103" s="150"/>
      <c r="O103" s="150"/>
      <c r="P103" s="150"/>
      <c r="Q103" s="150"/>
      <c r="R103" s="150"/>
      <c r="S103" s="150"/>
      <c r="T103" s="150"/>
      <c r="U103" s="150"/>
      <c r="V103" s="150"/>
      <c r="W103" s="150"/>
      <c r="X103" s="150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12.6" customHeight="1" outlineLevel="1" x14ac:dyDescent="0.2">
      <c r="A104" s="172">
        <v>88</v>
      </c>
      <c r="B104" s="166" t="s">
        <v>281</v>
      </c>
      <c r="C104" s="176" t="s">
        <v>285</v>
      </c>
      <c r="D104" s="167" t="s">
        <v>286</v>
      </c>
      <c r="E104" s="173">
        <v>2</v>
      </c>
      <c r="F104" s="174">
        <v>0</v>
      </c>
      <c r="G104" s="175">
        <f t="shared" si="8"/>
        <v>0</v>
      </c>
      <c r="H104" s="151"/>
      <c r="I104" s="150"/>
      <c r="J104" s="151"/>
      <c r="K104" s="150"/>
      <c r="L104" s="150"/>
      <c r="M104" s="150"/>
      <c r="N104" s="150"/>
      <c r="O104" s="150"/>
      <c r="P104" s="150"/>
      <c r="Q104" s="150"/>
      <c r="R104" s="150"/>
      <c r="S104" s="150"/>
      <c r="T104" s="150"/>
      <c r="U104" s="150"/>
      <c r="V104" s="150"/>
      <c r="W104" s="150"/>
      <c r="X104" s="150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12" customHeight="1" outlineLevel="1" x14ac:dyDescent="0.2">
      <c r="A105" s="172">
        <v>89</v>
      </c>
      <c r="B105" s="166" t="s">
        <v>282</v>
      </c>
      <c r="C105" s="176" t="s">
        <v>287</v>
      </c>
      <c r="D105" s="167" t="s">
        <v>89</v>
      </c>
      <c r="E105" s="173">
        <v>1</v>
      </c>
      <c r="F105" s="174">
        <v>0</v>
      </c>
      <c r="G105" s="175">
        <f t="shared" si="8"/>
        <v>0</v>
      </c>
      <c r="H105" s="151"/>
      <c r="I105" s="150"/>
      <c r="J105" s="151"/>
      <c r="K105" s="150"/>
      <c r="L105" s="150"/>
      <c r="M105" s="150"/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12" customHeight="1" outlineLevel="1" x14ac:dyDescent="0.2">
      <c r="A106" s="172">
        <v>90</v>
      </c>
      <c r="B106" s="166" t="s">
        <v>283</v>
      </c>
      <c r="C106" s="176" t="s">
        <v>288</v>
      </c>
      <c r="D106" s="167" t="s">
        <v>89</v>
      </c>
      <c r="E106" s="173">
        <v>1</v>
      </c>
      <c r="F106" s="174">
        <v>0</v>
      </c>
      <c r="G106" s="175">
        <f t="shared" si="8"/>
        <v>0</v>
      </c>
      <c r="H106" s="151"/>
      <c r="I106" s="150"/>
      <c r="J106" s="151"/>
      <c r="K106" s="150"/>
      <c r="L106" s="150"/>
      <c r="M106" s="150"/>
      <c r="N106" s="150"/>
      <c r="O106" s="150"/>
      <c r="P106" s="150"/>
      <c r="Q106" s="150"/>
      <c r="R106" s="150"/>
      <c r="S106" s="150"/>
      <c r="T106" s="150"/>
      <c r="U106" s="150"/>
      <c r="V106" s="150"/>
      <c r="W106" s="150"/>
      <c r="X106" s="150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ht="12" customHeight="1" outlineLevel="1" x14ac:dyDescent="0.2">
      <c r="A107" s="172">
        <v>91</v>
      </c>
      <c r="B107" s="166" t="s">
        <v>284</v>
      </c>
      <c r="C107" s="176" t="s">
        <v>289</v>
      </c>
      <c r="D107" s="167" t="s">
        <v>89</v>
      </c>
      <c r="E107" s="173">
        <v>2</v>
      </c>
      <c r="F107" s="174">
        <v>0</v>
      </c>
      <c r="G107" s="175">
        <f t="shared" si="8"/>
        <v>0</v>
      </c>
      <c r="H107" s="151"/>
      <c r="I107" s="150"/>
      <c r="J107" s="151"/>
      <c r="K107" s="150"/>
      <c r="L107" s="150"/>
      <c r="M107" s="150"/>
      <c r="N107" s="150"/>
      <c r="O107" s="150"/>
      <c r="P107" s="150"/>
      <c r="Q107" s="150"/>
      <c r="R107" s="150"/>
      <c r="S107" s="150"/>
      <c r="T107" s="150"/>
      <c r="U107" s="150"/>
      <c r="V107" s="150"/>
      <c r="W107" s="150"/>
      <c r="X107" s="150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12.75" customHeight="1" outlineLevel="1" x14ac:dyDescent="0.2">
      <c r="A108" s="153" t="s">
        <v>87</v>
      </c>
      <c r="B108" s="154" t="s">
        <v>58</v>
      </c>
      <c r="C108" s="159" t="s">
        <v>59</v>
      </c>
      <c r="D108" s="155"/>
      <c r="E108" s="156"/>
      <c r="F108" s="157"/>
      <c r="G108" s="158">
        <f>SUM(G109:G111)</f>
        <v>0</v>
      </c>
      <c r="H108" s="151"/>
      <c r="I108" s="150"/>
      <c r="J108" s="151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0"/>
      <c r="V108" s="150"/>
      <c r="W108" s="150"/>
      <c r="X108" s="150"/>
      <c r="Y108" s="147"/>
      <c r="Z108" s="147"/>
      <c r="AA108" s="147"/>
      <c r="AB108" s="147"/>
      <c r="AC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12.6" customHeight="1" x14ac:dyDescent="0.2">
      <c r="A109" s="172">
        <v>92</v>
      </c>
      <c r="B109" s="166" t="s">
        <v>110</v>
      </c>
      <c r="C109" s="176" t="s">
        <v>113</v>
      </c>
      <c r="D109" s="167" t="s">
        <v>109</v>
      </c>
      <c r="E109" s="173">
        <v>365</v>
      </c>
      <c r="F109" s="174">
        <v>0</v>
      </c>
      <c r="G109" s="175">
        <f>E109*F109</f>
        <v>0</v>
      </c>
      <c r="H109" s="152"/>
      <c r="I109" s="152">
        <f>SUM(I117:I118)</f>
        <v>0</v>
      </c>
      <c r="J109" s="152"/>
      <c r="K109" s="152">
        <f>SUM(K117:K118)</f>
        <v>0</v>
      </c>
      <c r="L109" s="152"/>
      <c r="M109" s="152">
        <f>SUM(M117:M118)</f>
        <v>0</v>
      </c>
      <c r="N109" s="152"/>
      <c r="O109" s="152">
        <f>SUM(O117:O118)</f>
        <v>0</v>
      </c>
      <c r="P109" s="152"/>
      <c r="Q109" s="152">
        <f>SUM(Q117:Q118)</f>
        <v>0</v>
      </c>
      <c r="R109" s="152"/>
      <c r="S109" s="152"/>
      <c r="T109" s="152"/>
      <c r="U109" s="152"/>
      <c r="V109" s="152">
        <f>SUM(V117:V118)</f>
        <v>0</v>
      </c>
      <c r="W109" s="152"/>
      <c r="X109" s="152"/>
      <c r="Y109" s="87"/>
      <c r="AG109" t="s">
        <v>88</v>
      </c>
    </row>
    <row r="110" spans="1:60" ht="22.5" customHeight="1" x14ac:dyDescent="0.2">
      <c r="A110" s="172">
        <v>93</v>
      </c>
      <c r="B110" s="166" t="s">
        <v>236</v>
      </c>
      <c r="C110" s="176" t="s">
        <v>235</v>
      </c>
      <c r="D110" s="167" t="s">
        <v>109</v>
      </c>
      <c r="E110" s="173">
        <v>35</v>
      </c>
      <c r="F110" s="174">
        <v>0</v>
      </c>
      <c r="G110" s="175">
        <f t="shared" ref="G110:G130" si="9">E110*F110</f>
        <v>0</v>
      </c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87"/>
    </row>
    <row r="111" spans="1:60" ht="24" customHeight="1" x14ac:dyDescent="0.2">
      <c r="A111" s="172">
        <v>94</v>
      </c>
      <c r="B111" s="166" t="s">
        <v>275</v>
      </c>
      <c r="C111" s="176" t="s">
        <v>237</v>
      </c>
      <c r="D111" s="167" t="s">
        <v>109</v>
      </c>
      <c r="E111" s="173">
        <v>35</v>
      </c>
      <c r="F111" s="174">
        <v>0</v>
      </c>
      <c r="G111" s="175">
        <f t="shared" si="9"/>
        <v>0</v>
      </c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  <c r="V111" s="152"/>
      <c r="W111" s="152"/>
      <c r="X111" s="152"/>
      <c r="Y111" s="87"/>
    </row>
    <row r="112" spans="1:60" ht="12.6" customHeight="1" x14ac:dyDescent="0.2">
      <c r="A112" s="189" t="s">
        <v>87</v>
      </c>
      <c r="B112" s="190" t="s">
        <v>61</v>
      </c>
      <c r="C112" s="191" t="s">
        <v>29</v>
      </c>
      <c r="D112" s="192"/>
      <c r="E112" s="199"/>
      <c r="F112" s="200"/>
      <c r="G112" s="193">
        <f>SUM(G113:G118)</f>
        <v>0</v>
      </c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52"/>
      <c r="V112" s="152"/>
      <c r="W112" s="152"/>
      <c r="X112" s="152"/>
      <c r="Y112" s="87"/>
    </row>
    <row r="113" spans="1:60" ht="11.45" customHeight="1" x14ac:dyDescent="0.2">
      <c r="A113" s="172">
        <v>95</v>
      </c>
      <c r="B113" s="166" t="s">
        <v>179</v>
      </c>
      <c r="C113" s="196" t="s">
        <v>290</v>
      </c>
      <c r="D113" s="197" t="s">
        <v>291</v>
      </c>
      <c r="E113" s="173">
        <v>24</v>
      </c>
      <c r="F113" s="174">
        <v>0</v>
      </c>
      <c r="G113" s="175">
        <f t="shared" si="9"/>
        <v>0</v>
      </c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94"/>
    </row>
    <row r="114" spans="1:60" ht="10.9" customHeight="1" x14ac:dyDescent="0.2">
      <c r="A114" s="172">
        <v>96</v>
      </c>
      <c r="B114" s="166" t="s">
        <v>111</v>
      </c>
      <c r="C114" s="196" t="s">
        <v>292</v>
      </c>
      <c r="D114" s="197" t="s">
        <v>291</v>
      </c>
      <c r="E114" s="173">
        <v>8</v>
      </c>
      <c r="F114" s="174">
        <v>0</v>
      </c>
      <c r="G114" s="175">
        <f t="shared" si="9"/>
        <v>0</v>
      </c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52"/>
      <c r="V114" s="152"/>
      <c r="W114" s="152"/>
      <c r="X114" s="152"/>
      <c r="Y114" s="194"/>
    </row>
    <row r="115" spans="1:60" ht="10.9" customHeight="1" x14ac:dyDescent="0.2">
      <c r="A115" s="172">
        <v>97</v>
      </c>
      <c r="B115" s="166" t="s">
        <v>112</v>
      </c>
      <c r="C115" s="196" t="s">
        <v>293</v>
      </c>
      <c r="D115" s="197" t="s">
        <v>291</v>
      </c>
      <c r="E115" s="173">
        <v>16</v>
      </c>
      <c r="F115" s="174">
        <v>0</v>
      </c>
      <c r="G115" s="175">
        <f t="shared" si="9"/>
        <v>0</v>
      </c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52"/>
      <c r="V115" s="152"/>
      <c r="W115" s="152"/>
      <c r="X115" s="152"/>
      <c r="Y115" s="194"/>
    </row>
    <row r="116" spans="1:60" ht="10.9" customHeight="1" x14ac:dyDescent="0.2">
      <c r="A116" s="172">
        <v>98</v>
      </c>
      <c r="B116" s="166" t="s">
        <v>118</v>
      </c>
      <c r="C116" s="196" t="s">
        <v>294</v>
      </c>
      <c r="D116" s="197" t="s">
        <v>89</v>
      </c>
      <c r="E116" s="173">
        <v>1</v>
      </c>
      <c r="F116" s="174">
        <v>0</v>
      </c>
      <c r="G116" s="175">
        <f t="shared" si="9"/>
        <v>0</v>
      </c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94"/>
    </row>
    <row r="117" spans="1:60" ht="11.45" customHeight="1" outlineLevel="1" x14ac:dyDescent="0.2">
      <c r="A117" s="172">
        <v>99</v>
      </c>
      <c r="B117" s="166" t="s">
        <v>181</v>
      </c>
      <c r="C117" s="196" t="s">
        <v>295</v>
      </c>
      <c r="D117" s="197" t="s">
        <v>89</v>
      </c>
      <c r="E117" s="173">
        <v>1</v>
      </c>
      <c r="F117" s="174">
        <v>0</v>
      </c>
      <c r="G117" s="175">
        <f t="shared" si="9"/>
        <v>0</v>
      </c>
      <c r="H117" s="151"/>
      <c r="I117" s="150"/>
      <c r="J117" s="151"/>
      <c r="K117" s="150"/>
      <c r="L117" s="150"/>
      <c r="M117" s="150"/>
      <c r="N117" s="150"/>
      <c r="O117" s="150"/>
      <c r="P117" s="150"/>
      <c r="Q117" s="150"/>
      <c r="R117" s="150"/>
      <c r="S117" s="150"/>
      <c r="T117" s="150"/>
      <c r="U117" s="150"/>
      <c r="V117" s="150"/>
      <c r="W117" s="150"/>
      <c r="X117" s="150"/>
      <c r="Y117" s="195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10.9" customHeight="1" outlineLevel="1" x14ac:dyDescent="0.2">
      <c r="A118" s="172">
        <v>100</v>
      </c>
      <c r="B118" s="166" t="s">
        <v>182</v>
      </c>
      <c r="C118" s="196" t="s">
        <v>337</v>
      </c>
      <c r="D118" s="197" t="s">
        <v>89</v>
      </c>
      <c r="E118" s="173">
        <v>1</v>
      </c>
      <c r="F118" s="174">
        <v>0</v>
      </c>
      <c r="G118" s="175">
        <f t="shared" si="9"/>
        <v>0</v>
      </c>
      <c r="H118" s="151"/>
      <c r="I118" s="150"/>
      <c r="J118" s="151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95"/>
      <c r="Z118" s="17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3" t="s">
        <v>87</v>
      </c>
      <c r="B119" s="154" t="s">
        <v>60</v>
      </c>
      <c r="C119" s="159" t="s">
        <v>28</v>
      </c>
      <c r="D119" s="155"/>
      <c r="E119" s="156"/>
      <c r="F119" s="157"/>
      <c r="G119" s="158">
        <f>SUM(G120:G130)</f>
        <v>0</v>
      </c>
      <c r="H119" s="151"/>
      <c r="I119" s="150"/>
      <c r="J119" s="151"/>
      <c r="K119" s="150"/>
      <c r="L119" s="150"/>
      <c r="M119" s="150"/>
      <c r="N119" s="150"/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98"/>
      <c r="Z119" s="17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ht="12" customHeight="1" outlineLevel="1" x14ac:dyDescent="0.2">
      <c r="A120" s="172">
        <v>101</v>
      </c>
      <c r="B120" s="166" t="s">
        <v>307</v>
      </c>
      <c r="C120" s="196" t="s">
        <v>296</v>
      </c>
      <c r="D120" s="197" t="s">
        <v>297</v>
      </c>
      <c r="E120" s="173">
        <v>6</v>
      </c>
      <c r="F120" s="174">
        <v>0</v>
      </c>
      <c r="G120" s="175">
        <f t="shared" si="9"/>
        <v>0</v>
      </c>
      <c r="H120" s="151"/>
      <c r="I120" s="150"/>
      <c r="J120" s="151"/>
      <c r="K120" s="150"/>
      <c r="L120" s="150"/>
      <c r="M120" s="150"/>
      <c r="N120" s="150"/>
      <c r="O120" s="150"/>
      <c r="P120" s="150"/>
      <c r="Q120" s="150"/>
      <c r="R120" s="150"/>
      <c r="S120" s="150"/>
      <c r="T120" s="150"/>
      <c r="U120" s="150"/>
      <c r="V120" s="150"/>
      <c r="W120" s="150"/>
      <c r="X120" s="150"/>
      <c r="Y120" s="198"/>
      <c r="Z120" s="17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ht="12" customHeight="1" outlineLevel="1" x14ac:dyDescent="0.2">
      <c r="A121" s="172">
        <v>102</v>
      </c>
      <c r="B121" s="166" t="s">
        <v>308</v>
      </c>
      <c r="C121" s="196" t="s">
        <v>298</v>
      </c>
      <c r="D121" s="197" t="s">
        <v>89</v>
      </c>
      <c r="E121" s="173">
        <v>1</v>
      </c>
      <c r="F121" s="174">
        <v>0</v>
      </c>
      <c r="G121" s="175">
        <f t="shared" si="9"/>
        <v>0</v>
      </c>
      <c r="H121" s="151"/>
      <c r="I121" s="150"/>
      <c r="J121" s="151"/>
      <c r="K121" s="150"/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98"/>
      <c r="Z121" s="177"/>
      <c r="AA121" s="147"/>
      <c r="AB121" s="147"/>
      <c r="AC121" s="147"/>
      <c r="AD121" s="147"/>
      <c r="AE121" s="147"/>
      <c r="AF121" s="147"/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ht="12" customHeight="1" outlineLevel="1" x14ac:dyDescent="0.2">
      <c r="A122" s="172">
        <v>103</v>
      </c>
      <c r="B122" s="166" t="s">
        <v>309</v>
      </c>
      <c r="C122" s="196" t="s">
        <v>299</v>
      </c>
      <c r="D122" s="197" t="s">
        <v>89</v>
      </c>
      <c r="E122" s="173">
        <v>1</v>
      </c>
      <c r="F122" s="174">
        <v>0</v>
      </c>
      <c r="G122" s="175">
        <f t="shared" si="9"/>
        <v>0</v>
      </c>
      <c r="H122" s="151"/>
      <c r="I122" s="150"/>
      <c r="J122" s="151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98"/>
      <c r="Z122" s="177"/>
      <c r="AA122" s="147"/>
      <c r="AB122" s="147"/>
      <c r="AC122" s="147"/>
      <c r="AD122" s="147"/>
      <c r="AE122" s="147"/>
      <c r="AF122" s="147"/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12" customHeight="1" outlineLevel="1" x14ac:dyDescent="0.2">
      <c r="A123" s="172">
        <v>104</v>
      </c>
      <c r="B123" s="166" t="s">
        <v>310</v>
      </c>
      <c r="C123" s="196" t="s">
        <v>300</v>
      </c>
      <c r="D123" s="197" t="s">
        <v>291</v>
      </c>
      <c r="E123" s="173">
        <v>4</v>
      </c>
      <c r="F123" s="174">
        <v>0</v>
      </c>
      <c r="G123" s="175">
        <f t="shared" si="9"/>
        <v>0</v>
      </c>
      <c r="H123" s="151"/>
      <c r="I123" s="150"/>
      <c r="J123" s="151"/>
      <c r="K123" s="150"/>
      <c r="L123" s="150"/>
      <c r="M123" s="150"/>
      <c r="N123" s="150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98"/>
      <c r="Z123" s="177"/>
      <c r="AA123" s="147"/>
      <c r="AB123" s="147"/>
      <c r="AC123" s="147"/>
      <c r="AD123" s="147"/>
      <c r="AE123" s="147"/>
      <c r="AF123" s="147"/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12" customHeight="1" outlineLevel="1" x14ac:dyDescent="0.2">
      <c r="A124" s="172">
        <v>105</v>
      </c>
      <c r="B124" s="166" t="s">
        <v>311</v>
      </c>
      <c r="C124" s="196" t="s">
        <v>301</v>
      </c>
      <c r="D124" s="197" t="s">
        <v>89</v>
      </c>
      <c r="E124" s="173">
        <v>30</v>
      </c>
      <c r="F124" s="174">
        <v>0</v>
      </c>
      <c r="G124" s="175">
        <f t="shared" si="9"/>
        <v>0</v>
      </c>
      <c r="H124" s="151"/>
      <c r="I124" s="150"/>
      <c r="J124" s="151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50"/>
      <c r="Y124" s="198"/>
      <c r="Z124" s="177"/>
      <c r="AA124" s="147"/>
      <c r="AB124" s="147"/>
      <c r="AC124" s="147"/>
      <c r="AD124" s="147"/>
      <c r="AE124" s="147"/>
      <c r="AF124" s="147"/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ht="12" customHeight="1" outlineLevel="1" x14ac:dyDescent="0.2">
      <c r="A125" s="172">
        <v>106</v>
      </c>
      <c r="B125" s="166" t="s">
        <v>306</v>
      </c>
      <c r="C125" s="196" t="s">
        <v>302</v>
      </c>
      <c r="D125" s="197" t="s">
        <v>303</v>
      </c>
      <c r="E125" s="173">
        <v>6</v>
      </c>
      <c r="F125" s="174">
        <v>0</v>
      </c>
      <c r="G125" s="175">
        <f t="shared" si="9"/>
        <v>0</v>
      </c>
      <c r="H125" s="151"/>
      <c r="I125" s="150"/>
      <c r="J125" s="151"/>
      <c r="K125" s="150"/>
      <c r="L125" s="150"/>
      <c r="M125" s="150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50"/>
      <c r="Y125" s="198"/>
      <c r="Z125" s="177"/>
      <c r="AA125" s="147"/>
      <c r="AB125" s="147"/>
      <c r="AC125" s="147"/>
      <c r="AD125" s="147"/>
      <c r="AE125" s="147"/>
      <c r="AF125" s="147"/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12" customHeight="1" outlineLevel="1" x14ac:dyDescent="0.2">
      <c r="A126" s="172">
        <v>107</v>
      </c>
      <c r="B126" s="166" t="s">
        <v>312</v>
      </c>
      <c r="C126" s="196" t="s">
        <v>304</v>
      </c>
      <c r="D126" s="197" t="s">
        <v>89</v>
      </c>
      <c r="E126" s="173">
        <v>1</v>
      </c>
      <c r="F126" s="174">
        <v>0</v>
      </c>
      <c r="G126" s="175">
        <f t="shared" si="9"/>
        <v>0</v>
      </c>
      <c r="H126" s="151"/>
      <c r="I126" s="150"/>
      <c r="J126" s="151"/>
      <c r="K126" s="150"/>
      <c r="L126" s="150"/>
      <c r="M126" s="150"/>
      <c r="N126" s="15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98"/>
      <c r="Z126" s="177"/>
      <c r="AA126" s="147"/>
      <c r="AB126" s="147"/>
      <c r="AC126" s="147"/>
      <c r="AD126" s="147"/>
      <c r="AE126" s="147"/>
      <c r="AF126" s="147"/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12" customHeight="1" outlineLevel="1" x14ac:dyDescent="0.2">
      <c r="A127" s="172">
        <v>108</v>
      </c>
      <c r="B127" s="166" t="s">
        <v>313</v>
      </c>
      <c r="C127" s="196" t="s">
        <v>305</v>
      </c>
      <c r="D127" s="197" t="s">
        <v>89</v>
      </c>
      <c r="E127" s="173">
        <v>1</v>
      </c>
      <c r="F127" s="174">
        <v>0</v>
      </c>
      <c r="G127" s="175">
        <f t="shared" si="9"/>
        <v>0</v>
      </c>
      <c r="H127" s="151"/>
      <c r="I127" s="150"/>
      <c r="J127" s="151"/>
      <c r="K127" s="150"/>
      <c r="L127" s="150"/>
      <c r="M127" s="150"/>
      <c r="N127" s="150"/>
      <c r="O127" s="150"/>
      <c r="P127" s="150"/>
      <c r="Q127" s="150"/>
      <c r="R127" s="150"/>
      <c r="S127" s="150"/>
      <c r="T127" s="150"/>
      <c r="U127" s="150"/>
      <c r="V127" s="150"/>
      <c r="W127" s="150"/>
      <c r="X127" s="150"/>
      <c r="Y127" s="198"/>
      <c r="Z127" s="177"/>
      <c r="AA127" s="147"/>
      <c r="AB127" s="147"/>
      <c r="AC127" s="147"/>
      <c r="AD127" s="147"/>
      <c r="AE127" s="147"/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4" customHeight="1" outlineLevel="1" x14ac:dyDescent="0.2">
      <c r="A128" s="172">
        <v>109</v>
      </c>
      <c r="B128" s="166" t="s">
        <v>333</v>
      </c>
      <c r="C128" s="196" t="s">
        <v>335</v>
      </c>
      <c r="D128" s="197" t="s">
        <v>291</v>
      </c>
      <c r="E128" s="173">
        <v>16</v>
      </c>
      <c r="F128" s="174">
        <v>0</v>
      </c>
      <c r="G128" s="175">
        <f t="shared" si="9"/>
        <v>0</v>
      </c>
      <c r="H128" s="151"/>
      <c r="I128" s="150"/>
      <c r="J128" s="151"/>
      <c r="K128" s="150"/>
      <c r="L128" s="150"/>
      <c r="M128" s="150"/>
      <c r="N128" s="150"/>
      <c r="O128" s="150"/>
      <c r="P128" s="150"/>
      <c r="Q128" s="150"/>
      <c r="R128" s="150"/>
      <c r="S128" s="150"/>
      <c r="T128" s="150"/>
      <c r="U128" s="150"/>
      <c r="V128" s="150"/>
      <c r="W128" s="150"/>
      <c r="X128" s="150"/>
      <c r="Y128" s="198"/>
      <c r="Z128" s="177"/>
      <c r="AA128" s="147"/>
      <c r="AB128" s="147"/>
      <c r="AC128" s="147"/>
      <c r="AD128" s="147"/>
      <c r="AE128" s="147"/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ht="24" customHeight="1" outlineLevel="1" x14ac:dyDescent="0.2">
      <c r="A129" s="172">
        <v>110</v>
      </c>
      <c r="B129" s="166" t="s">
        <v>334</v>
      </c>
      <c r="C129" s="196" t="s">
        <v>336</v>
      </c>
      <c r="D129" s="197" t="s">
        <v>291</v>
      </c>
      <c r="E129" s="173">
        <v>8</v>
      </c>
      <c r="F129" s="174">
        <v>0</v>
      </c>
      <c r="G129" s="175">
        <f t="shared" si="9"/>
        <v>0</v>
      </c>
      <c r="H129" s="151"/>
      <c r="I129" s="150"/>
      <c r="J129" s="151"/>
      <c r="K129" s="150"/>
      <c r="L129" s="150"/>
      <c r="M129" s="150"/>
      <c r="N129" s="150"/>
      <c r="O129" s="150"/>
      <c r="P129" s="150"/>
      <c r="Q129" s="150"/>
      <c r="R129" s="150"/>
      <c r="S129" s="150"/>
      <c r="T129" s="150"/>
      <c r="U129" s="150"/>
      <c r="V129" s="150"/>
      <c r="W129" s="150"/>
      <c r="X129" s="150"/>
      <c r="Y129" s="198"/>
      <c r="Z129" s="177"/>
      <c r="AA129" s="147"/>
      <c r="AB129" s="147"/>
      <c r="AC129" s="147"/>
      <c r="AD129" s="147"/>
      <c r="AE129" s="147"/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ht="24" customHeight="1" outlineLevel="1" x14ac:dyDescent="0.2">
      <c r="A130" s="172">
        <v>111</v>
      </c>
      <c r="B130" s="166" t="s">
        <v>338</v>
      </c>
      <c r="C130" s="196" t="s">
        <v>339</v>
      </c>
      <c r="D130" s="197" t="s">
        <v>291</v>
      </c>
      <c r="E130" s="173">
        <v>120</v>
      </c>
      <c r="F130" s="174">
        <v>0</v>
      </c>
      <c r="G130" s="175">
        <f t="shared" si="9"/>
        <v>0</v>
      </c>
      <c r="H130" s="151"/>
      <c r="I130" s="150"/>
      <c r="J130" s="151"/>
      <c r="K130" s="150"/>
      <c r="L130" s="150"/>
      <c r="M130" s="150"/>
      <c r="N130" s="150"/>
      <c r="O130" s="150"/>
      <c r="P130" s="150"/>
      <c r="Q130" s="150"/>
      <c r="R130" s="150"/>
      <c r="S130" s="150"/>
      <c r="T130" s="150"/>
      <c r="U130" s="150"/>
      <c r="V130" s="150"/>
      <c r="W130" s="150"/>
      <c r="X130" s="150"/>
      <c r="Y130" s="198"/>
      <c r="Z130" s="177"/>
      <c r="AA130" s="147"/>
      <c r="AB130" s="147"/>
      <c r="AC130" s="147"/>
      <c r="AD130" s="147"/>
      <c r="AE130" s="147"/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89"/>
      <c r="B131" s="190" t="s">
        <v>30</v>
      </c>
      <c r="C131" s="191"/>
      <c r="D131" s="206"/>
      <c r="E131" s="207"/>
      <c r="F131" s="207"/>
      <c r="G131" s="208">
        <f>G8+G12+G15+G27+G33+G39+G51+G56+G98+G108+G112+G119</f>
        <v>0</v>
      </c>
      <c r="H131" s="151"/>
      <c r="I131" s="150"/>
      <c r="J131" s="151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U131" s="150"/>
      <c r="V131" s="150"/>
      <c r="W131" s="150"/>
      <c r="X131" s="150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205"/>
      <c r="B132" s="4"/>
      <c r="C132" s="160"/>
      <c r="D132" s="6"/>
      <c r="E132" s="205"/>
      <c r="F132" s="205"/>
      <c r="G132" s="205"/>
      <c r="H132" s="151"/>
      <c r="I132" s="150"/>
      <c r="J132" s="151"/>
      <c r="K132" s="150"/>
      <c r="L132" s="150"/>
      <c r="M132" s="150"/>
      <c r="N132" s="150"/>
      <c r="O132" s="150"/>
      <c r="P132" s="150"/>
      <c r="Q132" s="150"/>
      <c r="R132" s="150"/>
      <c r="S132" s="150"/>
      <c r="T132" s="150"/>
      <c r="U132" s="150"/>
      <c r="V132" s="150"/>
      <c r="W132" s="150"/>
      <c r="X132" s="150"/>
      <c r="Y132" s="147"/>
      <c r="Z132" s="147"/>
      <c r="AA132" s="147"/>
      <c r="AB132" s="147"/>
      <c r="AC132" s="147"/>
      <c r="AD132" s="147"/>
      <c r="AE132" s="147"/>
      <c r="AF132" s="147"/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x14ac:dyDescent="0.2">
      <c r="A133" s="288" t="s">
        <v>95</v>
      </c>
      <c r="B133" s="288"/>
      <c r="C133" s="289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AE133">
        <v>15</v>
      </c>
      <c r="AF133">
        <v>21</v>
      </c>
      <c r="AG133" t="s">
        <v>74</v>
      </c>
    </row>
    <row r="134" spans="1:60" x14ac:dyDescent="0.2">
      <c r="A134" s="269"/>
      <c r="B134" s="270"/>
      <c r="C134" s="271"/>
      <c r="D134" s="270"/>
      <c r="E134" s="270"/>
      <c r="F134" s="270"/>
      <c r="G134" s="272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AE134">
        <f ca="1">SUMIF(L7:L118,AE133,G7:G116)</f>
        <v>0</v>
      </c>
      <c r="AF134">
        <f ca="1">SUMIF(L7:L118,AF133,G7:G116)</f>
        <v>0</v>
      </c>
      <c r="AG134" t="s">
        <v>94</v>
      </c>
    </row>
    <row r="135" spans="1:60" x14ac:dyDescent="0.2">
      <c r="A135" s="273"/>
      <c r="B135" s="274"/>
      <c r="C135" s="275"/>
      <c r="D135" s="274"/>
      <c r="E135" s="274"/>
      <c r="F135" s="274"/>
      <c r="G135" s="276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60" x14ac:dyDescent="0.2">
      <c r="A136" s="273"/>
      <c r="B136" s="274"/>
      <c r="C136" s="275"/>
      <c r="D136" s="274"/>
      <c r="E136" s="274"/>
      <c r="F136" s="274"/>
      <c r="G136" s="276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60" x14ac:dyDescent="0.2">
      <c r="A137" s="273"/>
      <c r="B137" s="274"/>
      <c r="C137" s="275"/>
      <c r="D137" s="274"/>
      <c r="E137" s="274"/>
      <c r="F137" s="274"/>
      <c r="G137" s="276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60" x14ac:dyDescent="0.2">
      <c r="A138" s="277"/>
      <c r="B138" s="278"/>
      <c r="C138" s="279"/>
      <c r="D138" s="278"/>
      <c r="E138" s="278"/>
      <c r="F138" s="278"/>
      <c r="G138" s="280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G138" t="s">
        <v>96</v>
      </c>
    </row>
    <row r="139" spans="1:60" x14ac:dyDescent="0.2">
      <c r="A139" s="3"/>
      <c r="B139" s="4"/>
      <c r="C139" s="160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60" x14ac:dyDescent="0.2">
      <c r="C140" s="161"/>
      <c r="D140" s="10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D141" s="10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D142" s="10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D143" s="10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60" x14ac:dyDescent="0.2">
      <c r="D144" s="10"/>
      <c r="AG144" t="s">
        <v>97</v>
      </c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  <row r="5012" spans="4:4" x14ac:dyDescent="0.2">
      <c r="D5012" s="10"/>
    </row>
    <row r="5013" spans="4:4" x14ac:dyDescent="0.2">
      <c r="D5013" s="10"/>
    </row>
    <row r="5014" spans="4:4" x14ac:dyDescent="0.2">
      <c r="D5014" s="10"/>
    </row>
    <row r="5015" spans="4:4" x14ac:dyDescent="0.2">
      <c r="D5015" s="10"/>
    </row>
    <row r="5016" spans="4:4" x14ac:dyDescent="0.2">
      <c r="D5016" s="10"/>
    </row>
    <row r="5017" spans="4:4" x14ac:dyDescent="0.2">
      <c r="D5017" s="10"/>
    </row>
    <row r="5018" spans="4:4" x14ac:dyDescent="0.2">
      <c r="D5018" s="10"/>
    </row>
    <row r="5019" spans="4:4" x14ac:dyDescent="0.2">
      <c r="D5019" s="10"/>
    </row>
    <row r="5020" spans="4:4" x14ac:dyDescent="0.2">
      <c r="D5020" s="10"/>
    </row>
    <row r="5021" spans="4:4" x14ac:dyDescent="0.2">
      <c r="D5021" s="10"/>
    </row>
    <row r="5022" spans="4:4" x14ac:dyDescent="0.2">
      <c r="D5022" s="10"/>
    </row>
    <row r="5023" spans="4:4" x14ac:dyDescent="0.2">
      <c r="D5023" s="10"/>
    </row>
    <row r="5024" spans="4:4" x14ac:dyDescent="0.2">
      <c r="D5024" s="10"/>
    </row>
    <row r="5025" spans="4:4" x14ac:dyDescent="0.2">
      <c r="D5025" s="10"/>
    </row>
    <row r="5026" spans="4:4" x14ac:dyDescent="0.2">
      <c r="D5026" s="10"/>
    </row>
    <row r="5027" spans="4:4" x14ac:dyDescent="0.2">
      <c r="D5027" s="10"/>
    </row>
    <row r="5028" spans="4:4" x14ac:dyDescent="0.2">
      <c r="D5028" s="10"/>
    </row>
    <row r="5029" spans="4:4" x14ac:dyDescent="0.2">
      <c r="D5029" s="10"/>
    </row>
    <row r="5030" spans="4:4" x14ac:dyDescent="0.2">
      <c r="D5030" s="10"/>
    </row>
    <row r="5031" spans="4:4" x14ac:dyDescent="0.2">
      <c r="D5031" s="10"/>
    </row>
    <row r="5032" spans="4:4" x14ac:dyDescent="0.2">
      <c r="D5032" s="10"/>
    </row>
    <row r="5033" spans="4:4" x14ac:dyDescent="0.2">
      <c r="D5033" s="10"/>
    </row>
    <row r="5034" spans="4:4" x14ac:dyDescent="0.2">
      <c r="D5034" s="10"/>
    </row>
    <row r="5035" spans="4:4" x14ac:dyDescent="0.2">
      <c r="D5035" s="10"/>
    </row>
    <row r="5036" spans="4:4" x14ac:dyDescent="0.2">
      <c r="D5036" s="10"/>
    </row>
    <row r="5037" spans="4:4" x14ac:dyDescent="0.2">
      <c r="D5037" s="10"/>
    </row>
    <row r="5038" spans="4:4" x14ac:dyDescent="0.2">
      <c r="D5038" s="10"/>
    </row>
    <row r="5039" spans="4:4" x14ac:dyDescent="0.2">
      <c r="D5039" s="10"/>
    </row>
    <row r="5040" spans="4:4" x14ac:dyDescent="0.2">
      <c r="D5040" s="10"/>
    </row>
    <row r="5041" spans="4:4" x14ac:dyDescent="0.2">
      <c r="D5041" s="10"/>
    </row>
    <row r="5042" spans="4:4" x14ac:dyDescent="0.2">
      <c r="D5042" s="10"/>
    </row>
    <row r="5043" spans="4:4" x14ac:dyDescent="0.2">
      <c r="D5043" s="10"/>
    </row>
    <row r="5044" spans="4:4" x14ac:dyDescent="0.2">
      <c r="D5044" s="10"/>
    </row>
    <row r="5045" spans="4:4" x14ac:dyDescent="0.2">
      <c r="D5045" s="10"/>
    </row>
    <row r="5046" spans="4:4" x14ac:dyDescent="0.2">
      <c r="D5046" s="10"/>
    </row>
    <row r="5047" spans="4:4" x14ac:dyDescent="0.2">
      <c r="D5047" s="10"/>
    </row>
    <row r="5048" spans="4:4" x14ac:dyDescent="0.2">
      <c r="D5048" s="10"/>
    </row>
    <row r="5049" spans="4:4" x14ac:dyDescent="0.2">
      <c r="D5049" s="10"/>
    </row>
    <row r="5050" spans="4:4" x14ac:dyDescent="0.2">
      <c r="D5050" s="10"/>
    </row>
    <row r="5051" spans="4:4" x14ac:dyDescent="0.2">
      <c r="D5051" s="10"/>
    </row>
    <row r="5052" spans="4:4" x14ac:dyDescent="0.2">
      <c r="D5052" s="10"/>
    </row>
    <row r="5053" spans="4:4" x14ac:dyDescent="0.2">
      <c r="D5053" s="10"/>
    </row>
    <row r="5054" spans="4:4" x14ac:dyDescent="0.2">
      <c r="D5054" s="10"/>
    </row>
    <row r="5055" spans="4:4" x14ac:dyDescent="0.2">
      <c r="D5055" s="10"/>
    </row>
    <row r="5056" spans="4:4" x14ac:dyDescent="0.2">
      <c r="D5056" s="10"/>
    </row>
    <row r="5057" spans="4:4" x14ac:dyDescent="0.2">
      <c r="D5057" s="10"/>
    </row>
    <row r="5058" spans="4:4" x14ac:dyDescent="0.2">
      <c r="D5058" s="10"/>
    </row>
    <row r="5059" spans="4:4" x14ac:dyDescent="0.2">
      <c r="D5059" s="10"/>
    </row>
    <row r="5060" spans="4:4" x14ac:dyDescent="0.2">
      <c r="D5060" s="10"/>
    </row>
    <row r="5061" spans="4:4" x14ac:dyDescent="0.2">
      <c r="D5061" s="10"/>
    </row>
    <row r="5062" spans="4:4" x14ac:dyDescent="0.2">
      <c r="D5062" s="10"/>
    </row>
    <row r="5063" spans="4:4" x14ac:dyDescent="0.2">
      <c r="D5063" s="10"/>
    </row>
    <row r="5064" spans="4:4" x14ac:dyDescent="0.2">
      <c r="D5064" s="10"/>
    </row>
    <row r="5065" spans="4:4" x14ac:dyDescent="0.2">
      <c r="D5065" s="10"/>
    </row>
    <row r="5066" spans="4:4" x14ac:dyDescent="0.2">
      <c r="D5066" s="10"/>
    </row>
    <row r="5067" spans="4:4" x14ac:dyDescent="0.2">
      <c r="D5067" s="10"/>
    </row>
    <row r="5068" spans="4:4" x14ac:dyDescent="0.2">
      <c r="D5068" s="10"/>
    </row>
    <row r="5069" spans="4:4" x14ac:dyDescent="0.2">
      <c r="D5069" s="10"/>
    </row>
    <row r="5070" spans="4:4" x14ac:dyDescent="0.2">
      <c r="D5070" s="10"/>
    </row>
    <row r="5071" spans="4:4" x14ac:dyDescent="0.2">
      <c r="D5071" s="10"/>
    </row>
    <row r="5072" spans="4:4" x14ac:dyDescent="0.2">
      <c r="D5072" s="10"/>
    </row>
    <row r="5073" spans="4:4" x14ac:dyDescent="0.2">
      <c r="D5073" s="10"/>
    </row>
    <row r="5074" spans="4:4" x14ac:dyDescent="0.2">
      <c r="D5074" s="10"/>
    </row>
    <row r="5075" spans="4:4" x14ac:dyDescent="0.2">
      <c r="D5075" s="10"/>
    </row>
    <row r="5076" spans="4:4" x14ac:dyDescent="0.2">
      <c r="D5076" s="10"/>
    </row>
    <row r="5077" spans="4:4" x14ac:dyDescent="0.2">
      <c r="D5077" s="10"/>
    </row>
    <row r="5078" spans="4:4" x14ac:dyDescent="0.2">
      <c r="D5078" s="10"/>
    </row>
    <row r="5079" spans="4:4" x14ac:dyDescent="0.2">
      <c r="D5079" s="10"/>
    </row>
    <row r="5080" spans="4:4" x14ac:dyDescent="0.2">
      <c r="D5080" s="10"/>
    </row>
    <row r="5081" spans="4:4" x14ac:dyDescent="0.2">
      <c r="D5081" s="10"/>
    </row>
    <row r="5082" spans="4:4" x14ac:dyDescent="0.2">
      <c r="D5082" s="10"/>
    </row>
    <row r="5083" spans="4:4" x14ac:dyDescent="0.2">
      <c r="D5083" s="10"/>
    </row>
    <row r="5084" spans="4:4" x14ac:dyDescent="0.2">
      <c r="D5084" s="10"/>
    </row>
    <row r="5085" spans="4:4" x14ac:dyDescent="0.2">
      <c r="D5085" s="10"/>
    </row>
    <row r="5086" spans="4:4" x14ac:dyDescent="0.2">
      <c r="D5086" s="10"/>
    </row>
  </sheetData>
  <mergeCells count="6">
    <mergeCell ref="A134:G138"/>
    <mergeCell ref="A1:G1"/>
    <mergeCell ref="C2:G2"/>
    <mergeCell ref="C3:G3"/>
    <mergeCell ref="C4:G4"/>
    <mergeCell ref="A133:C133"/>
  </mergeCells>
  <phoneticPr fontId="16" type="noConversion"/>
  <pageMargins left="0.59055118110236227" right="0.19685039370078741" top="0.78740157480314965" bottom="0.78740157480314965" header="0.31496062992125984" footer="0.31496062992125984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Výkaz výměr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'Výkaz výměr'!Názvy_tisku</vt:lpstr>
      <vt:lpstr>oadresa</vt:lpstr>
      <vt:lpstr>Stavba!Objednatel</vt:lpstr>
      <vt:lpstr>Stavba!Objekt</vt:lpstr>
      <vt:lpstr>Stavba!Oblast_tisku</vt:lpstr>
      <vt:lpstr>'Výkaz výměr'!Oblast_tisku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Adela</cp:lastModifiedBy>
  <cp:lastPrinted>2021-09-30T12:45:13Z</cp:lastPrinted>
  <dcterms:created xsi:type="dcterms:W3CDTF">2009-04-08T07:15:50Z</dcterms:created>
  <dcterms:modified xsi:type="dcterms:W3CDTF">2021-09-30T12:45:20Z</dcterms:modified>
</cp:coreProperties>
</file>